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c9aeeecdf1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uia" sheetId="1" r:id="R0388faf4548d40e6"/>
    <x:sheet xmlns:r="http://schemas.openxmlformats.org/officeDocument/2006/relationships" name="Config" sheetId="2" r:id="R8a33087c96de4df1"/>
    <x:sheet xmlns:r="http://schemas.openxmlformats.org/officeDocument/2006/relationships" name="Entradas" sheetId="3" r:id="Rd09ba5de034343b3"/>
    <x:sheet xmlns:r="http://schemas.openxmlformats.org/officeDocument/2006/relationships" name="Plan_12m" sheetId="4" r:id="Rfa44f96f499145c6"/>
    <x:sheet xmlns:r="http://schemas.openxmlformats.org/officeDocument/2006/relationships" name="Resumen" sheetId="5" r:id="R17328cb05ca841f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8">
    <x:numFmt numFmtId="200" formatCode="yyyy-mm-dd"/>
    <x:numFmt numFmtId="201" formatCode="#,##0.00 &quot;€&quot;;[Red](#,##0.00) &quot;€&quot;"/>
    <x:numFmt numFmtId="202" formatCode="0.00%"/>
    <x:numFmt numFmtId="203" formatCode="mmm-yy"/>
    <x:numFmt numFmtId="204" formatCode="#,##0.00;[Red](#,##0.00);0.00"/>
    <x:numFmt numFmtId="205" formatCode="#,##0"/>
    <x:numFmt numFmtId="206" formatCode="General"/>
    <x:numFmt numFmtId="207" formatCode="#,##0.00"/>
  </x:numFmts>
  <x:fonts count="8">
    <x:font>
      <x:sz val="11"/>
      <x:name val="Carlito"/>
    </x:font>
    <x:font>
      <x:sz val="10"/>
      <x:color rgb="FF20364D"/>
      <x:name val="Arial"/>
    </x:font>
    <x:font>
      <x:b/>
      <x:sz val="15"/>
      <x:color rgb="FFFFFFFF"/>
      <x:name val="Arial"/>
    </x:font>
    <x:font>
      <x:b/>
      <x:sz val="10"/>
      <x:color rgb="FF16324F"/>
      <x:name val="Arial"/>
    </x:font>
    <x:font>
      <x:b/>
      <x:sz val="10"/>
      <x:color rgb="FFFFFFFF"/>
      <x:name val="Arial"/>
    </x:font>
    <x:font>
      <x:sz val="10"/>
      <x:color rgb="FF1657A5"/>
      <x:name val="Arial"/>
    </x:font>
    <x:font>
      <x:sz val="10"/>
      <x:color rgb="FF586B7B"/>
      <x:name val="Arial"/>
    </x:font>
    <x:font>
      <x:b/>
      <x:sz val="10"/>
      <x:color rgb="FF20364D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6324F"/>
      </x:patternFill>
    </x:fill>
    <x:fill>
      <x:patternFill patternType="solid">
        <x:fgColor rgb="FFFFF0CC"/>
      </x:patternFill>
    </x:fill>
    <x:fill>
      <x:patternFill patternType="solid">
        <x:fgColor rgb="FF0B7C83"/>
      </x:patternFill>
    </x:fill>
    <x:fill>
      <x:patternFill patternType="solid">
        <x:fgColor rgb="FFEAF3FF"/>
      </x:patternFill>
    </x:fill>
    <x:fill>
      <x:patternFill patternType="solid">
        <x:fgColor rgb="FFF3F6F9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200" fontId="5" fillId="5" borderId="0" xfId="0" applyNumberFormat="1" applyFont="1" applyFill="1" applyBorder="1" applyAlignment="1">
      <x:alignment vertical="center" wrapText="1"/>
    </x:xf>
    <x:xf numFmtId="201" fontId="5" fillId="5" borderId="0" xfId="0" applyNumberFormat="1" applyFont="1" applyFill="1" applyBorder="1" applyAlignment="1">
      <x:alignment vertical="center" wrapText="1"/>
    </x:xf>
    <x:xf numFmtId="202" fontId="5" fillId="5" borderId="0" xfId="0" applyNumberFormat="1" applyFont="1" applyFill="1" applyBorder="1" applyAlignment="1">
      <x:alignment vertical="center" wrapText="1"/>
    </x:xf>
    <x:xf numFmtId="203" fontId="1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204" fontId="5" fillId="5" borderId="0" xfId="0" applyNumberFormat="1" applyFont="1" applyFill="1" applyBorder="1" applyAlignment="1">
      <x:alignment vertical="center" wrapText="1"/>
    </x:xf>
    <x:xf numFmtId="205" fontId="5" fillId="5" borderId="0" xfId="0" applyNumberFormat="1" applyFont="1" applyFill="1" applyBorder="1" applyAlignment="1">
      <x:alignment vertical="center" wrapText="1"/>
    </x:xf>
    <x:xf numFmtId="204" fontId="1" fillId="0" borderId="0" xfId="0" applyNumberFormat="1" applyFont="1" applyFill="1" applyBorder="1" applyAlignment="1">
      <x:alignment vertical="center" wrapText="1"/>
    </x:xf>
    <x:xf numFmtId="205" fontId="1" fillId="0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204" fontId="1" fillId="6" borderId="0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204" fontId="7" fillId="6" borderId="0" xfId="0" applyNumberFormat="1" applyFont="1" applyFill="1" applyBorder="1" applyAlignment="1">
      <x:alignment vertical="center" wrapText="1"/>
    </x:xf>
    <x:xf numFmtId="205" fontId="1" fillId="6" borderId="0" xfId="0" applyNumberFormat="1" applyFont="1" applyFill="1" applyBorder="1" applyAlignment="1">
      <x:alignment vertical="center" wrapText="1"/>
    </x:xf>
    <x:xf numFmtId="205" fontId="7" fillId="6" borderId="0" xfId="0" applyNumberFormat="1" applyFont="1" applyFill="1" applyBorder="1" applyAlignment="1">
      <x:alignment vertical="center" wrapText="1"/>
    </x:xf>
    <x:xf numFmtId="204" fontId="1" fillId="4" borderId="0" xfId="0" applyNumberFormat="1" applyFont="1" applyFill="1" applyBorder="1" applyAlignment="1">
      <x:alignment vertical="center" wrapText="1"/>
    </x:xf>
    <x:xf numFmtId="204" fontId="4" fillId="4" borderId="0" xfId="0" applyNumberFormat="1" applyFont="1" applyFill="1" applyBorder="1" applyAlignment="1">
      <x:alignment vertical="center" wrapText="1"/>
    </x:xf>
    <x:xf numFmtId="201" fontId="1" fillId="0" borderId="0" xfId="0" applyNumberFormat="1" applyFont="1" applyFill="1" applyBorder="1" applyAlignment="1">
      <x:alignment vertical="center" wrapText="1"/>
    </x:xf>
    <x:xf numFmtId="201" fontId="1" fillId="6" borderId="0" xfId="0" applyNumberFormat="1" applyFont="1" applyFill="1" applyBorder="1" applyAlignment="1">
      <x:alignment vertical="center" wrapText="1"/>
    </x:xf>
    <x:xf numFmtId="206" fontId="1" fillId="0" borderId="0" xfId="0" applyNumberFormat="1" applyFont="1" applyFill="1" applyBorder="1" applyAlignment="1">
      <x:alignment vertical="center" wrapText="1"/>
    </x:xf>
    <x:xf numFmtId="207" fontId="1" fillId="0" borderId="0" xfId="0" applyNumberFormat="1" applyFont="1" applyFill="1" applyBorder="1" applyAlignment="1">
      <x:alignment vertical="center" wrapText="1"/>
    </x:xf>
    <x:xf numFmtId="207" fontId="0" fillId="0" borderId="0" xfId="0" applyNumberFormat="1" applyFont="1" applyFill="1" applyBorder="1"/>
  </x:cellXfs>
  <x:cellStyles count="1">
    <x:cellStyle name="Normal" xfId="0"/>
  </x:cellStyles>
  <x:dxfs count="3">
    <x:dxf>
      <x:font>
        <x:color rgb="FFA1261C"/>
      </x:font>
      <x:fill>
        <x:patternFill patternType="solid">
          <x:bgColor rgb="FFFCE9E5"/>
        </x:patternFill>
      </x:fill>
    </x:dxf>
    <x:dxf>
      <x:font>
        <x:color rgb="FFA1261C"/>
      </x:font>
      <x:fill>
        <x:patternFill patternType="solid">
          <x:bgColor rgb="FFFCE9E5"/>
        </x:patternFill>
      </x:fill>
    </x:dxf>
    <x:dxf>
      <x:font>
        <x:color rgb="FFA1261C"/>
      </x:font>
      <x:fill>
        <x:patternFill patternType="solid">
          <x:bgColor rgb="FFFCE9E5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fa301fde3842c3" /><Relationship Type="http://schemas.openxmlformats.org/officeDocument/2006/relationships/theme" Target="/xl/theme/theme1.xml" Id="Readc237ef2d64fc6" /><Relationship Type="http://schemas.openxmlformats.org/officeDocument/2006/relationships/sharedStrings" Target="/xl/sharedStrings.xml" Id="R5be0875e64eb4672" /><Relationship Type="http://schemas.openxmlformats.org/officeDocument/2006/relationships/worksheet" Target="/xl/worksheets/sheet1.xml" Id="R0388faf4548d40e6" /><Relationship Type="http://schemas.openxmlformats.org/officeDocument/2006/relationships/worksheet" Target="/xl/worksheets/sheet2.xml" Id="R8a33087c96de4df1" /><Relationship Type="http://schemas.openxmlformats.org/officeDocument/2006/relationships/worksheet" Target="/xl/worksheets/sheet3.xml" Id="Rd09ba5de034343b3" /><Relationship Type="http://schemas.openxmlformats.org/officeDocument/2006/relationships/worksheet" Target="/xl/worksheets/sheet4.xml" Id="Rfa44f96f499145c6" /><Relationship Type="http://schemas.openxmlformats.org/officeDocument/2006/relationships/worksheet" Target="/xl/worksheets/sheet5.xml" Id="R17328cb05ca841f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760e3a2ad2e4e42" /><Relationship Type="http://schemas.openxmlformats.org/officeDocument/2006/relationships/chart" Target="/xl/drawings/charts/chart2.xml" Id="R25b89da81de24c22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Caja al cierre de cada mes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Caja final</c:v>
          </c:tx>
          <c:marker>
            <c:symbol val="none"/>
          </c:marker>
          <c:cat>
            <c:strRef>
              <c:f>'Resumen'!$D$35:$D$46</c:f>
              <c:strCache>
                <c:ptCount val="0"/>
              </c:strCache>
            </c:strRef>
          </c:cat>
          <c:val>
            <c:numRef>
              <c:f>'Resumen'!$E$35:$E$46</c:f>
              <c:numCache>
                <c:formatCode>#,##0.00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&quot;€&quot;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75">
                <a:latin typeface="Arial"/>
                <a:ea typeface="Arial"/>
                <a:cs typeface="Arial"/>
              </a:rPr>
              <a:t>Ventas y resultado mensual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75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grouping val="clustered"/>
        <c:varyColors val="0"/>
        <c:ser>
          <c:idx val="0"/>
          <c:order val="0"/>
          <c:tx>
            <c:v>Ventas</c:v>
          </c:tx>
          <c:invertIfNegative val="0"/>
          <c:cat>
            <c:strRef>
              <c:f>'Resumen'!$H$35:$H$46</c:f>
              <c:strCache>
                <c:ptCount val="0"/>
              </c:strCache>
            </c:strRef>
          </c:cat>
          <c:val>
            <c:numRef>
              <c:f>'Resumen'!$I$35:$I$46</c:f>
              <c:numCache>
                <c:formatCode>#,##0.00</c:formatCode>
                <c:ptCount val="0"/>
              </c:numCache>
            </c:numRef>
          </c:val>
        </c:ser>
        <c:ser>
          <c:idx val="1"/>
          <c:order val="1"/>
          <c:tx>
            <c:v>Resultado antes de impuestos</c:v>
          </c:tx>
          <c:invertIfNegative val="0"/>
          <c:cat>
            <c:strRef>
              <c:f>'Resumen'!$H$35:$H$46</c:f>
              <c:strCache>
                <c:ptCount val="0"/>
              </c:strCache>
            </c:strRef>
          </c:cat>
          <c:val>
            <c:numRef>
              <c:f>'Resumen'!$J$35:$J$46</c:f>
              <c:numCache>
                <c:formatCode>#,##0.00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 &quot;€&quot;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4</xdr:row>
      <xdr:rowOff>0</xdr:rowOff>
    </xdr:from>
    <xdr:to>
      <xdr:col>11</xdr:col>
      <xdr:colOff>0</xdr:colOff>
      <xdr:row>17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760e3a2ad2e4e42"/>
        </a:graphicData>
      </a:graphic>
    </xdr:graphicFrame>
    <xdr:clientData/>
  </xdr:twoCellAnchor>
  <xdr:twoCellAnchor>
    <xdr:from>
      <xdr:col>3</xdr:col>
      <xdr:colOff>0</xdr:colOff>
      <xdr:row>18</xdr:row>
      <xdr:rowOff>0</xdr:rowOff>
    </xdr:from>
    <xdr:to>
      <xdr:col>11</xdr:col>
      <xdr:colOff>0</xdr:colOff>
      <xdr:row>31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5b89da81de24c2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1.xml" Id="R9619cbdfe8fe4d8a" /></Relationships>
</file>

<file path=xl/worksheets/sheet1.xml><?xml version="1.0" encoding="utf-8"?>
<x:worksheet xmlns:x="http://schemas.openxmlformats.org/spreadsheetml/2006/main">
  <x:sheetPr>
    <x:tabColor rgb="FF16324F"/>
  </x:sheetPr>
  <x:sheetViews>
    <x:sheetView showGridLines="0" workbookViewId="0"/>
  </x:sheetViews>
  <x:sheetFormatPr defaultRowHeight="15"/>
  <x:cols>
    <x:col min="1" max="1" width="22" hidden="0" customWidth="1"/>
    <x:col min="2" max="2" width="72" hidden="0" customWidth="1"/>
    <x:col min="3" max="3" width="10" hidden="0" customWidth="1"/>
  </x:cols>
  <x:sheetData>
    <x:row r="1" ht="36" customHeight="1">
      <x:c r="A1" s="5" t="str">
        <x:v>Titulotransporte · Plan de negocio y tesorería</x:v>
      </x:c>
      <x:c r="B1" s="5"/>
      <x:c r="C1" s="5"/>
    </x:row>
    <x:row r="2" ht="27" customHeight="1">
      <x:c r="A2" s="6" t="str">
        <x:v>DATOS FICTICIOS PARA APRENDER. No acreditan capital, viabilidad o tributación real. Sustituir antes de decidir.</x:v>
      </x:c>
      <x:c r="B2" s="6"/>
      <x:c r="C2" s="6"/>
    </x:row>
    <x:row r="3" ht="27" customHeight="1">
      <x:c r="A3" s="6"/>
      <x:c r="B3" s="6"/>
      <x:c r="C3" s="6"/>
    </x:row>
    <x:row r="4" ht="27" customHeight="1">
      <x:c r="A4" s="3"/>
      <x:c r="B4" s="3"/>
      <x:c r="C4" s="3"/>
    </x:row>
    <x:row r="5" ht="52" customHeight="1">
      <x:c r="A5" s="7" t="str">
        <x:v>1 · Configura</x:v>
      </x:c>
      <x:c r="B5" s="3" t="str">
        <x:v>En Config, elige actividad, mes inicial, saldos, tipos efectivos de IVA y reparto de cobros/pagos. Las celdas azules son editables.</x:v>
      </x:c>
      <x:c r="C5" s="3"/>
    </x:row>
    <x:row r="6" ht="52" customHeight="1">
      <x:c r="A6" s="7" t="str">
        <x:v>2 · Presupuesta</x:v>
      </x:c>
      <x:c r="B6" s="3" t="str">
        <x:v>En Entradas, sustituye los datos ficticios por tus servicios, precios, costes e inversión de cada mes. No cambies fórmulas del Plan_12m.</x:v>
      </x:c>
      <x:c r="C6" s="3"/>
    </x:row>
    <x:row r="7" ht="52" customHeight="1">
      <x:c r="A7" s="7" t="str">
        <x:v>3 · Revisa</x:v>
      </x:c>
      <x:c r="B7" s="3" t="str">
        <x:v>En Resumen compara beneficio y caja. Los avisos rojos identifican déficit o saldos incoherentes. No equivalen a una aprobación de financiación.</x:v>
      </x:c>
      <x:c r="C7" s="3"/>
    </x:row>
    <x:row r="8" ht="52" customHeight="1">
      <x:c r="A8" s="7" t="str">
        <x:v>4 · Ajusta</x:v>
      </x:c>
      <x:c r="B8" s="3" t="str">
        <x:v>Si cambia el plazo de cobro, el pago a proveedores o la inversión, vuelve a comprobar la caja mensual y el saldo pendiente al final.</x:v>
      </x:c>
      <x:c r="C8" s="3"/>
    </x:row>
    <x:row r="9" ht="52" customHeight="1">
      <x:c r="A9" s="7" t="str">
        <x:v>Ejemplo inicial</x:v>
      </x:c>
      <x:c r="B9" s="3" t="str">
        <x:v>Diez servicios en el primer mes, precio 100 €, coste variable 70 € y 100 € de costes fijos. IVA 0 % solo como simplificación aritmética ficticia.</x:v>
      </x:c>
      <x:c r="C9" s="3"/>
    </x:row>
    <x:row r="10" ht="52" customHeight="1">
      <x:c r="A10" s="7" t="str">
        <x:v>Margen y recargo</x:v>
      </x:c>
      <x:c r="B10" s="3" t="str">
        <x:v>Con coste total de 80 €, un margen del 20 % exige precio de 100 €. Un recargo del 20 % da precio de 96 €. Son operaciones distintas.</x:v>
      </x:c>
      <x:c r="C10" s="3"/>
    </x:row>
    <x:row r="11" ht="52" customHeight="1">
      <x:c r="A11" s="7" t="str">
        <x:v>Qué no sustituye</x:v>
      </x:c>
      <x:c r="B11" s="3" t="str">
        <x:v>No es una contabilidad completa, asesoramiento fiscal ni acreditación de capacidad financiera. Los tipos, deducibilidad y liquidaciones requieren adaptar el escenario.</x:v>
      </x:c>
      <x:c r="C11" s="3"/>
    </x:row>
    <x:row r="12" ht="52" customHeight="1">
      <x:c r="A12" s="7" t="str">
        <x:v>Descarga y contexto</x:v>
      </x:c>
      <x:c r="B12" s="3" t="str">
        <x:v>https://titulotransporte.com/plan-negocio-empresa-transporte/</x:v>
      </x:c>
      <x:c r="C12" s="3"/>
    </x:row>
    <x:row r="13" ht="27" customHeight="1">
      <x:c r="A13" s="3"/>
      <x:c r="B13" s="3"/>
      <x:c r="C13" s="3"/>
    </x:row>
    <x:row r="14" ht="36" customHeight="1">
      <x:c r="A14" s="9" t="str">
        <x:v>Hipótesis del modelo</x:v>
      </x:c>
      <x:c r="B14" s="9" t="str">
        <x:v>Revisar antes de usar el resultado</x:v>
      </x:c>
      <x:c r="C14" s="3"/>
    </x:row>
    <x:row r="15" ht="55" customHeight="1">
      <x:c r="A15" s="3" t="str">
        <x:v>1</x:v>
      </x:c>
      <x:c r="B15" s="3" t="str">
        <x:v>Unidades homogéneas por mes. Para agencia, precio facturado al cliente y coste de transporte comprado se registran por separado; no introducir solo comisión si se está presupuestando contratación en nombre propio.</x:v>
      </x:c>
      <x:c r="C15" s="3"/>
    </x:row>
    <x:row r="16" ht="55" customHeight="1">
      <x:c r="A16" s="3" t="str">
        <x:v>2</x:v>
      </x:c>
      <x:c r="B16" s="3" t="str">
        <x:v>No se duplica la calculadora de precio/km: si se necesita, su resultado puede alimentar coste variable/precio por servicio.</x:v>
      </x:c>
      <x:c r="C16" s="3"/>
    </x:row>
    <x:row r="17" ht="55" customHeight="1">
      <x:c r="A17" s="3" t="str">
        <x:v>3</x:v>
      </x:c>
      <x:c r="B17" s="3" t="str">
        <x:v>Ventas y costes sin IVA en resultados. IVA no deducible se incorpora a coste; IVA no deducible de inversión se capitaliza. Amortización se introduce manualmente y debe ser coherente.</x:v>
      </x:c>
      <x:c r="C17" s="3"/>
    </x:row>
    <x:row r="18" ht="55" customHeight="1">
      <x:c r="A18" s="3" t="str">
        <x:v>4</x:v>
      </x:c>
      <x:c r="B18" s="3" t="str">
        <x:v>Cobros de facturas y pagos de compras variables se reparten entre mes 0,mes 1,mes 2. Cada reparto debe sumar 100%. No son plazos legales de pago ni autorización para pactarlos.</x:v>
      </x:c>
      <x:c r="C18" s="3"/>
    </x:row>
    <x:row r="19" ht="55" customHeight="1">
      <x:c r="A19" s="3" t="str">
        <x:v>5</x:v>
      </x:c>
      <x:c r="B19" s="3" t="str">
        <x:v>Costes fijos, intereses e inversión se pagan en el mes de entrada; no se modelan periodificaciones ni pagos parciales de estos elementos.</x:v>
      </x:c>
      <x:c r="C19" s="3"/>
    </x:row>
    <x:row r="20" ht="55" customHeight="1">
      <x:c r="A20" s="3" t="str">
        <x:v>6</x:v>
      </x:c>
      <x:c r="B20" s="3" t="str">
        <x:v>IVA configurado por tipos efectivos del escenario y porcentaje uniforme deducible. No resuelve exenciones, inversión del sujeto pasivo, criterio de caja ni prorratas complejas.</x:v>
      </x:c>
      <x:c r="C20" s="3"/>
    </x:row>
    <x:row r="21" ht="55" customHeight="1">
      <x:c r="A21" s="3" t="str">
        <x:v>7</x:v>
      </x:c>
      <x:c r="B21" s="3" t="str">
        <x:v>Liquidaciones y devoluciones de IVA son entradas manuales por mes. Ningún saldo negativo genera devolución automática.</x:v>
      </x:c>
      <x:c r="C21" s="3"/>
    </x:row>
    <x:row r="22" ht="55" customHeight="1">
      <x:c r="A22" s="3" t="str">
        <x:v>8</x:v>
      </x:c>
      <x:c r="B22" s="3" t="str">
        <x:v>Resultado antes de impuestos: IRPF/IS se registra solo en tesorería. No calcula impuesto definitivo ni deducibilidad fiscal de partidas.</x:v>
      </x:c>
      <x:c r="C22" s="3"/>
    </x:row>
    <x:row r="23" ht="55" customHeight="1">
      <x:c r="A23" s="3" t="str">
        <x:v>9</x:v>
      </x:c>
      <x:c r="B23" s="3" t="str">
        <x:v>Préstamos y aportaciones no son ventas; principal devuelto y retiradas no son gasto. Intereses sí se incluyen en resultado.</x:v>
      </x:c>
      <x:c r="C23" s="3"/>
    </x:row>
    <x:row r="24" ht="55" customHeight="1">
      <x:c r="A24" s="3" t="str">
        <x:v>10</x:v>
      </x:c>
      <x:c r="B24" s="3" t="str">
        <x:v>Coste objetivo del titular no incluido en nómina es una medida económica adicional: no mueve caja. Si el sueldo ya está en nóminas, poner cero para no duplicar.</x:v>
      </x:c>
      <x:c r="C24" s="3"/>
    </x:row>
    <x:row r="25" ht="55" customHeight="1">
      <x:c r="A25" s="3" t="str">
        <x:v>11</x:v>
      </x:c>
      <x:c r="B25" s="3" t="str">
        <x:v>No es balance completo ni acredita los 60.000€ de capital y reservas de OT. Caja y capital/reservas son conceptos distintos.</x:v>
      </x:c>
      <x:c r="C25" s="3"/>
    </x:row>
    <x:row r="26" ht="55" customHeight="1">
      <x:c r="A26" s="3" t="str">
        <x:v>12</x:v>
      </x:c>
      <x:c r="B26" s="3" t="str">
        <x:v>No hay garantía de rentabilidad, financiación, autorización ni cumplimiento fiscal.</x:v>
      </x:c>
      <x:c r="C26" s="3"/>
    </x:row>
    <x:row r="27" ht="27" customHeight="1">
      <x:c r="A27" s="3"/>
      <x:c r="B27" s="3"/>
      <x:c r="C27" s="3"/>
    </x:row>
    <x:row r="28" ht="27" customHeight="1">
      <x:c r="A28" s="3"/>
      <x:c r="B28" s="3"/>
      <x:c r="C28" s="3"/>
    </x:row>
    <x:row r="29" ht="27" customHeight="1">
      <x:c r="A29" s="3"/>
      <x:c r="B29" s="3"/>
      <x:c r="C29" s="3"/>
    </x:row>
    <x:row r="30" ht="27" customHeight="1">
      <x:c r="A30" s="3"/>
      <x:c r="B30" s="3"/>
      <x:c r="C30" s="3"/>
    </x:row>
    <x:row r="31" ht="27" customHeight="1">
      <x:c r="A31" s="3"/>
      <x:c r="B31" s="3"/>
      <x:c r="C31" s="3"/>
    </x:row>
    <x:row r="32" ht="27" customHeight="1">
      <x:c r="A32" s="3"/>
      <x:c r="B32" s="3"/>
      <x:c r="C32" s="3"/>
    </x:row>
    <x:row r="33" ht="27" customHeight="1">
      <x:c r="A33" s="3"/>
      <x:c r="B33" s="3"/>
      <x:c r="C33" s="3"/>
    </x:row>
    <x:row r="34" ht="27" customHeight="1">
      <x:c r="A34" s="3"/>
      <x:c r="B34" s="3"/>
      <x:c r="C34" s="3"/>
    </x:row>
    <x:row r="35" ht="27" customHeight="1">
      <x:c r="A35" s="3"/>
      <x:c r="B35" s="3"/>
      <x:c r="C35" s="3"/>
    </x:row>
    <x:row r="36" ht="27" customHeight="1">
      <x:c r="A36" s="3"/>
      <x:c r="B36" s="3"/>
      <x:c r="C36" s="3"/>
    </x:row>
    <x:row r="37" ht="27" customHeight="1">
      <x:c r="A37" s="3"/>
      <x:c r="B37" s="3"/>
      <x:c r="C37" s="3"/>
    </x:row>
    <x:row r="38" ht="27" customHeight="1">
      <x:c r="A38" s="3"/>
      <x:c r="B38" s="3"/>
      <x:c r="C38" s="3"/>
    </x:row>
  </x:sheetData>
  <x:mergeCells>
    <x:mergeCell ref="A1:C1"/>
    <x:mergeCell ref="A2:C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6324F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6" hidden="0" customWidth="1"/>
    <x:col min="2" max="2" width="20.5" hidden="0" customWidth="1"/>
    <x:col min="3" max="3" width="9.5" hidden="0" customWidth="1"/>
    <x:col min="4" max="4" width="57" hidden="0" customWidth="1"/>
  </x:cols>
  <x:sheetData>
    <x:row r="1" ht="36" customHeight="1">
      <x:c r="A1" s="5" t="str">
        <x:v>Configura tu escenario</x:v>
      </x:c>
      <x:c r="B1" s="5"/>
      <x:c r="C1" s="5"/>
      <x:c r="D1" s="5"/>
    </x:row>
    <x:row r="2" ht="36" customHeight="1">
      <x:c r="A2" s="9" t="str">
        <x:v>Dato</x:v>
      </x:c>
      <x:c r="B2" s="9" t="str">
        <x:v>Valor editable</x:v>
      </x:c>
      <x:c r="C2" s="9" t="str">
        <x:v>Unidad</x:v>
      </x:c>
      <x:c r="D2" s="9" t="str">
        <x:v>Cómo utilizarlo</x:v>
      </x:c>
    </x:row>
    <x:row r="3" ht="47" customHeight="1">
      <x:c r="A3" s="3" t="str">
        <x:v>Actividad del escenario</x:v>
      </x:c>
      <x:c r="B3" s="11" t="str">
        <x:v>Agencia sin flota</x:v>
      </x:c>
      <x:c r="C3" s="3" t="str">
        <x:v>Selección</x:v>
      </x:c>
      <x:c r="D3" s="3" t="str">
        <x:v>Elige agencia sin flota o transporte efectivo. Es contexto del escenario; no concede una autorización.</x:v>
      </x:c>
    </x:row>
    <x:row r="4" ht="34" customHeight="1">
      <x:c r="A4" s="3" t="str">
        <x:v>Primer mes del plan</x:v>
      </x:c>
      <x:c r="B4" s="12" t="d">
        <x:v>2027-01-01T00:00:00.000Z</x:v>
      </x:c>
      <x:c r="C4" s="3" t="str">
        <x:v>Fecha</x:v>
      </x:c>
      <x:c r="D4" s="3" t="str">
        <x:v>Primer día de un mes; editable</x:v>
      </x:c>
    </x:row>
    <x:row r="5" ht="34" customHeight="1">
      <x:c r="A5" s="3" t="str">
        <x:v>Caja disponible al inicio</x:v>
      </x:c>
      <x:c r="B5" s="13" t="n">
        <x:v>1000</x:v>
      </x:c>
      <x:c r="C5" s="3" t="str">
        <x:v>EUR</x:v>
      </x:c>
      <x:c r="D5" s="3" t="str">
        <x:v>Caja disponible al inicio</x:v>
      </x:c>
    </x:row>
    <x:row r="6" ht="34" customHeight="1">
      <x:c r="A6" s="3" t="str">
        <x:v>Cobros pendientes iniciales, con IVA</x:v>
      </x:c>
      <x:c r="B6" s="13" t="n">
        <x:v>0</x:v>
      </x:c>
      <x:c r="C6" s="3" t="str">
        <x:v>EUR</x:v>
      </x:c>
      <x:c r="D6" s="3" t="str">
        <x:v>Derechos de cobro previos, IVA incluido</x:v>
      </x:c>
    </x:row>
    <x:row r="7" ht="34" customHeight="1">
      <x:c r="A7" s="3" t="str">
        <x:v>Pagos pendientes iniciales, con IVA</x:v>
      </x:c>
      <x:c r="B7" s="13" t="n">
        <x:v>0</x:v>
      </x:c>
      <x:c r="C7" s="3" t="str">
        <x:v>EUR</x:v>
      </x:c>
      <x:c r="D7" s="3" t="str">
        <x:v>Obligaciones previas, IVA incluido</x:v>
      </x:c>
    </x:row>
    <x:row r="8" ht="34" customHeight="1">
      <x:c r="A8" s="3" t="str">
        <x:v>Principal de deuda inicial</x:v>
      </x:c>
      <x:c r="B8" s="13" t="n">
        <x:v>0</x:v>
      </x:c>
      <x:c r="C8" s="3" t="str">
        <x:v>EUR</x:v>
      </x:c>
      <x:c r="D8" s="3" t="str">
        <x:v>Principal vivo; no ingresos</x:v>
      </x:c>
    </x:row>
    <x:row r="9" ht="34" customHeight="1">
      <x:c r="A9" s="3" t="str">
        <x:v>Saldo de IVA inicial</x:v>
      </x:c>
      <x:c r="B9" s="13" t="n">
        <x:v>0</x:v>
      </x:c>
      <x:c r="C9" s="3" t="str">
        <x:v>EUR</x:v>
      </x:c>
      <x:c r="D9" s="3" t="str">
        <x:v>Positivo a pagar; negativo crédito a compensar/devolver</x:v>
      </x:c>
    </x:row>
    <x:row r="10" ht="34" customHeight="1">
      <x:c r="A10" s="3" t="str">
        <x:v>IVA efectivo de ventas</x:v>
      </x:c>
      <x:c r="B10" s="14" t="n">
        <x:v>0</x:v>
      </x:c>
      <x:c r="C10" s="3" t="str">
        <x:v>%</x:v>
      </x:c>
      <x:c r="D10" s="3" t="str">
        <x:v>Tipo efectivo del escenario; no regla tributaria</x:v>
      </x:c>
    </x:row>
    <x:row r="11" ht="34" customHeight="1">
      <x:c r="A11" s="3" t="str">
        <x:v>IVA efectivo de compras variables</x:v>
      </x:c>
      <x:c r="B11" s="14" t="n">
        <x:v>0</x:v>
      </x:c>
      <x:c r="C11" s="3" t="str">
        <x:v>%</x:v>
      </x:c>
      <x:c r="D11" s="3" t="str">
        <x:v>Tipo efectivo de compras variables</x:v>
      </x:c>
    </x:row>
    <x:row r="12" ht="34" customHeight="1">
      <x:c r="A12" s="3" t="str">
        <x:v>IVA efectivo del local</x:v>
      </x:c>
      <x:c r="B12" s="14" t="n">
        <x:v>0</x:v>
      </x:c>
      <x:c r="C12" s="3" t="str">
        <x:v>%</x:v>
      </x:c>
      <x:c r="D12" s="3" t="str">
        <x:v>Tipo aplicado a base del local</x:v>
      </x:c>
    </x:row>
    <x:row r="13" ht="34" customHeight="1">
      <x:c r="A13" s="3" t="str">
        <x:v>IVA efectivo de software</x:v>
      </x:c>
      <x:c r="B13" s="14" t="n">
        <x:v>0</x:v>
      </x:c>
      <x:c r="C13" s="3" t="str">
        <x:v>%</x:v>
      </x:c>
      <x:c r="D13" s="3" t="str">
        <x:v>Tipo aplicado a software/comunicaciones</x:v>
      </x:c>
    </x:row>
    <x:row r="14" ht="34" customHeight="1">
      <x:c r="A14" s="3" t="str">
        <x:v>IVA efectivo de otros costes fijos</x:v>
      </x:c>
      <x:c r="B14" s="14" t="n">
        <x:v>0</x:v>
      </x:c>
      <x:c r="C14" s="3" t="str">
        <x:v>%</x:v>
      </x:c>
      <x:c r="D14" s="3" t="str">
        <x:v>Tipo aplicado a otros fijos sujetos</x:v>
      </x:c>
    </x:row>
    <x:row r="15" ht="34" customHeight="1">
      <x:c r="A15" s="3" t="str">
        <x:v>IVA efectivo de inversión</x:v>
      </x:c>
      <x:c r="B15" s="14" t="n">
        <x:v>0</x:v>
      </x:c>
      <x:c r="C15" s="3" t="str">
        <x:v>%</x:v>
      </x:c>
      <x:c r="D15" s="3" t="str">
        <x:v>Tipo aplicado al inmovilizado adquirido</x:v>
      </x:c>
    </x:row>
    <x:row r="16" ht="34" customHeight="1">
      <x:c r="A16" s="3" t="str">
        <x:v>Porcentaje de IVA deducible</x:v>
      </x:c>
      <x:c r="B16" s="14" t="n">
        <x:v>1</x:v>
      </x:c>
      <x:c r="C16" s="3" t="str">
        <x:v>%</x:v>
      </x:c>
      <x:c r="D16" s="3" t="str">
        <x:v>Hipótesis uniforme de deducibilidad; revisar régimen</x:v>
      </x:c>
    </x:row>
    <x:row r="17" ht="34" customHeight="1">
      <x:c r="A17" s="3" t="str">
        <x:v>Cobro en el mismo mes</x:v>
      </x:c>
      <x:c r="B17" s="14" t="n">
        <x:v>1</x:v>
      </x:c>
      <x:c r="C17" s="3" t="str">
        <x:v>%</x:v>
      </x:c>
      <x:c r="D17" s="3" t="str">
        <x:v>Fracción de factura cobrada mes emisión</x:v>
      </x:c>
    </x:row>
    <x:row r="18" ht="34" customHeight="1">
      <x:c r="A18" s="3" t="str">
        <x:v>Cobro en el mes siguiente</x:v>
      </x:c>
      <x:c r="B18" s="14" t="n">
        <x:v>0</x:v>
      </x:c>
      <x:c r="C18" s="3" t="str">
        <x:v>%</x:v>
      </x:c>
      <x:c r="D18" s="3" t="str">
        <x:v>Fracción cobrada mes siguiente</x:v>
      </x:c>
    </x:row>
    <x:row r="19" ht="34" customHeight="1">
      <x:c r="A19" s="3" t="str">
        <x:v>Cobro dos meses después</x:v>
      </x:c>
      <x:c r="B19" s="14" t="n">
        <x:v>0</x:v>
      </x:c>
      <x:c r="C19" s="3" t="str">
        <x:v>%</x:v>
      </x:c>
      <x:c r="D19" s="3" t="str">
        <x:v>Fracción cobrada dos meses después</x:v>
      </x:c>
    </x:row>
    <x:row r="20" ht="34" customHeight="1">
      <x:c r="A20" s="3" t="str">
        <x:v>Pago variable en el mismo mes</x:v>
      </x:c>
      <x:c r="B20" s="14" t="n">
        <x:v>1</x:v>
      </x:c>
      <x:c r="C20" s="3" t="str">
        <x:v>%</x:v>
      </x:c>
      <x:c r="D20" s="3" t="str">
        <x:v>Fracción compra variable pagada mismo mes</x:v>
      </x:c>
    </x:row>
    <x:row r="21" ht="34" customHeight="1">
      <x:c r="A21" s="3" t="str">
        <x:v>Pago variable al mes siguiente</x:v>
      </x:c>
      <x:c r="B21" s="14" t="n">
        <x:v>0</x:v>
      </x:c>
      <x:c r="C21" s="3" t="str">
        <x:v>%</x:v>
      </x:c>
      <x:c r="D21" s="3" t="str">
        <x:v>Fracción pagada mes siguiente</x:v>
      </x:c>
    </x:row>
    <x:row r="22" ht="34" customHeight="1">
      <x:c r="A22" s="3" t="str">
        <x:v>Pago variable dos meses después</x:v>
      </x:c>
      <x:c r="B22" s="14" t="n">
        <x:v>0</x:v>
      </x:c>
      <x:c r="C22" s="3" t="str">
        <x:v>%</x:v>
      </x:c>
      <x:c r="D22" s="3" t="str">
        <x:v>Fracción pagada dos meses después</x:v>
      </x:c>
    </x:row>
    <x:row r="23" ht="34" customHeight="1">
      <x:c r="A23" s="3" t="str">
        <x:v>Margen objetivo sobre ventas</x:v>
      </x:c>
      <x:c r="B23" s="14" t="n">
        <x:v>0.2</x:v>
      </x:c>
      <x:c r="C23" s="3" t="str">
        <x:v>%</x:v>
      </x:c>
      <x:c r="D23" s="3" t="str">
        <x:v>Margen sobre ventas; intervalo [0,1)</x:v>
      </x:c>
    </x:row>
    <x:row r="24" ht="34" customHeight="1">
      <x:c r="A24" s="3" t="str">
        <x:v>Recargo objetivo sobre coste</x:v>
      </x:c>
      <x:c r="B24" s="14" t="n">
        <x:v>0.2</x:v>
      </x:c>
      <x:c r="C24" s="3" t="str">
        <x:v>%</x:v>
      </x:c>
      <x:c r="D24" s="3" t="str">
        <x:v>Recargo sobre coste; no equivale a margen</x:v>
      </x:c>
    </x:row>
    <x:row r="25" ht="27" customHeight="1">
      <x:c r="A25" s="3"/>
      <x:c r="B25" s="3"/>
      <x:c r="C25" s="3"/>
      <x:c r="D25" s="3"/>
    </x:row>
    <x:row r="26" ht="27" customHeight="1">
      <x:c r="A26" s="3"/>
      <x:c r="B26" s="3"/>
      <x:c r="C26" s="3"/>
      <x:c r="D26" s="3"/>
    </x:row>
    <x:row r="27" ht="44" customHeight="1">
      <x:c r="A27" s="3" t="str">
        <x:v>El ejemplo usa IVA 0 % para explicar la aritmética; no determina el régimen fiscal aplicable.</x:v>
      </x:c>
      <x:c r="B27" s="3"/>
      <x:c r="C27" s="3"/>
      <x:c r="D27" s="3"/>
    </x:row>
    <x:row r="28" ht="27" customHeight="1">
      <x:c r="A28" s="3"/>
      <x:c r="B28" s="3"/>
      <x:c r="C28" s="3"/>
      <x:c r="D28" s="3"/>
    </x:row>
    <x:row r="29" ht="27" customHeight="1">
      <x:c r="A29" s="3"/>
      <x:c r="B29" s="3"/>
      <x:c r="C29" s="3"/>
      <x:c r="D29" s="3"/>
    </x:row>
    <x:row r="30" ht="27" customHeight="1">
      <x:c r="A30" s="3"/>
      <x:c r="B30" s="3"/>
      <x:c r="C30" s="3"/>
      <x:c r="D30" s="3"/>
    </x:row>
    <x:row r="31" ht="27" customHeight="1">
      <x:c r="A31" s="3"/>
      <x:c r="B31" s="3"/>
      <x:c r="C31" s="3"/>
      <x:c r="D31" s="3"/>
    </x:row>
    <x:row r="32" ht="27" customHeight="1">
      <x:c r="A32" s="3"/>
      <x:c r="B32" s="3"/>
      <x:c r="C32" s="3"/>
      <x:c r="D32" s="3"/>
    </x:row>
    <x:row r="33" ht="27" customHeight="1">
      <x:c r="A33" s="3"/>
      <x:c r="B33" s="3"/>
      <x:c r="C33" s="3"/>
      <x:c r="D33" s="3"/>
    </x:row>
    <x:row r="34" ht="27" customHeight="1">
      <x:c r="A34" s="3"/>
      <x:c r="B34" s="3"/>
      <x:c r="C34" s="3"/>
      <x:c r="D34" s="3"/>
    </x:row>
    <x:row r="35" ht="27" customHeight="1">
      <x:c r="A35" s="3"/>
      <x:c r="B35" s="3"/>
      <x:c r="C35" s="3"/>
      <x:c r="D35" s="3"/>
    </x:row>
    <x:row r="36" ht="27" customHeight="1">
      <x:c r="A36" s="3"/>
      <x:c r="B36" s="3"/>
      <x:c r="C36" s="3"/>
      <x:c r="D36" s="3"/>
    </x:row>
    <x:row r="37" ht="27" customHeight="1">
      <x:c r="A37" s="3"/>
      <x:c r="B37" s="3"/>
      <x:c r="C37" s="3"/>
      <x:c r="D37" s="3"/>
    </x:row>
    <x:row r="38" ht="27" customHeight="1">
      <x:c r="A38" s="3"/>
      <x:c r="B38" s="3"/>
      <x:c r="C38" s="3"/>
      <x:c r="D38" s="3"/>
    </x:row>
  </x:sheetData>
  <x:mergeCells>
    <x:mergeCell ref="A1:D1"/>
    <x:mergeCell ref="A27:D27"/>
  </x:mergeCells>
  <x:dataValidations count="3">
    <x:dataValidation type="list" sqref="B3">
      <x:formula1>"Agencia sin flota,Transporte efectivo"</x:formula1>
    </x:dataValidation>
    <x:dataValidation type="decimal" operator="between" sqref="B10:B22">
      <x:formula1>0</x:formula1>
      <x:formula2>1</x:formula2>
    </x:dataValidation>
    <x:dataValidation type="decimal" operator="between" sqref="B23">
      <x:formula1>0</x:formula1>
      <x:formula2>0.999999</x:formula2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6324F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6" hidden="0" customWidth="1"/>
    <x:col min="2" max="2" width="11.800000190734863" hidden="0" customWidth="1"/>
    <x:col min="3" max="3" width="11.800000190734863" hidden="0" customWidth="1"/>
    <x:col min="4" max="4" width="11.800000190734863" hidden="0" customWidth="1"/>
    <x:col min="5" max="5" width="11.800000190734863" hidden="0" customWidth="1"/>
    <x:col min="6" max="6" width="11.800000190734863" hidden="0" customWidth="1"/>
    <x:col min="7" max="7" width="11.800000190734863" hidden="0" customWidth="1"/>
    <x:col min="8" max="8" width="11.800000190734863" hidden="0" customWidth="1"/>
    <x:col min="9" max="9" width="11.800000190734863" hidden="0" customWidth="1"/>
    <x:col min="10" max="10" width="11.800000190734863" hidden="0" customWidth="1"/>
    <x:col min="11" max="11" width="11.800000190734863" hidden="0" customWidth="1"/>
    <x:col min="12" max="12" width="11.800000190734863" hidden="0" customWidth="1"/>
    <x:col min="13" max="13" width="11.800000190734863" hidden="0" customWidth="1"/>
    <x:col min="14" max="14" width="53" hidden="0" customWidth="1"/>
  </x:cols>
  <x:sheetData>
    <x:row r="1" ht="36" customHeight="1">
      <x:c r="A1" s="5" t="str">
        <x:v>Entradas mensuales · edita solo las celdas azules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7" customHeight="1">
      <x:c r="A2" s="3" t="str">
        <x:v>Mes del escenario</x:v>
      </x:c>
      <x:c r="B2" s="15" t="n">
        <x:f>Config!$B$4</x:f>
        <x:v>46388</x:v>
      </x:c>
      <x:c r="C2" s="15" t="n">
        <x:f>EDATE(B2,1)</x:f>
        <x:v>46419</x:v>
      </x:c>
      <x:c r="D2" s="15" t="n">
        <x:f>EDATE(C2,1)</x:f>
        <x:v>46447</x:v>
      </x:c>
      <x:c r="E2" s="15" t="n">
        <x:f>EDATE(D2,1)</x:f>
        <x:v>46478</x:v>
      </x:c>
      <x:c r="F2" s="15" t="n">
        <x:f>EDATE(E2,1)</x:f>
        <x:v>46508</x:v>
      </x:c>
      <x:c r="G2" s="15" t="n">
        <x:f>EDATE(F2,1)</x:f>
        <x:v>46539</x:v>
      </x:c>
      <x:c r="H2" s="15" t="n">
        <x:f>EDATE(G2,1)</x:f>
        <x:v>46569</x:v>
      </x:c>
      <x:c r="I2" s="15" t="n">
        <x:f>EDATE(H2,1)</x:f>
        <x:v>46600</x:v>
      </x:c>
      <x:c r="J2" s="15" t="n">
        <x:f>EDATE(I2,1)</x:f>
        <x:v>46631</x:v>
      </x:c>
      <x:c r="K2" s="15" t="n">
        <x:f>EDATE(J2,1)</x:f>
        <x:v>46661</x:v>
      </x:c>
      <x:c r="L2" s="15" t="n">
        <x:f>EDATE(K2,1)</x:f>
        <x:v>46692</x:v>
      </x:c>
      <x:c r="M2" s="15" t="n">
        <x:f>EDATE(L2,1)</x:f>
        <x:v>46722</x:v>
      </x:c>
      <x:c r="N2" s="3"/>
    </x:row>
    <x:row r="3" ht="27" customHeight="1">
      <x:c r="A3" s="16" t="str">
        <x:v>DATOS FICTICIOS PARA APRENDER. No acreditan capital, viabilidad o tributación real. Sustituir antes de decidir.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6" customHeight="1">
      <x:c r="A4" s="9" t="str">
        <x:v>Concepto</x:v>
      </x:c>
      <x:c r="B4" s="9" t="str">
        <x:v>Entrada</x:v>
      </x:c>
      <x:c r="C4" s="9" t="str">
        <x:v>Entrada</x:v>
      </x:c>
      <x:c r="D4" s="9" t="str">
        <x:v>Entrada</x:v>
      </x:c>
      <x:c r="E4" s="9" t="str">
        <x:v>Entrada</x:v>
      </x:c>
      <x:c r="F4" s="9" t="str">
        <x:v>Entrada</x:v>
      </x:c>
      <x:c r="G4" s="9" t="str">
        <x:v>Entrada</x:v>
      </x:c>
      <x:c r="H4" s="9" t="str">
        <x:v>Entrada</x:v>
      </x:c>
      <x:c r="I4" s="9" t="str">
        <x:v>Entrada</x:v>
      </x:c>
      <x:c r="J4" s="9" t="str">
        <x:v>Entrada</x:v>
      </x:c>
      <x:c r="K4" s="9" t="str">
        <x:v>Entrada</x:v>
      </x:c>
      <x:c r="L4" s="9" t="str">
        <x:v>Entrada</x:v>
      </x:c>
      <x:c r="M4" s="9" t="str">
        <x:v>Entrada</x:v>
      </x:c>
      <x:c r="N4" s="9" t="str">
        <x:v>Ayuda</x:v>
      </x:c>
    </x:row>
    <x:row r="5" ht="34" customHeight="1">
      <x:c r="A5" s="3" t="str">
        <x:v>Servicios / unidades</x:v>
      </x:c>
      <x:c r="B5" s="18" t="n">
        <x:v>10</x:v>
      </x:c>
      <x:c r="C5" s="18" t="n">
        <x:v>0</x:v>
      </x:c>
      <x:c r="D5" s="18" t="n">
        <x:v>0</x:v>
      </x:c>
      <x:c r="E5" s="18" t="n">
        <x:v>0</x:v>
      </x:c>
      <x:c r="F5" s="18" t="n">
        <x:v>0</x:v>
      </x:c>
      <x:c r="G5" s="18" t="n">
        <x:v>0</x:v>
      </x:c>
      <x:c r="H5" s="18" t="n">
        <x:v>0</x:v>
      </x:c>
      <x:c r="I5" s="18" t="n">
        <x:v>0</x:v>
      </x:c>
      <x:c r="J5" s="18" t="n">
        <x:v>0</x:v>
      </x:c>
      <x:c r="K5" s="18" t="n">
        <x:v>0</x:v>
      </x:c>
      <x:c r="L5" s="18" t="n">
        <x:v>0</x:v>
      </x:c>
      <x:c r="M5" s="18" t="n">
        <x:v>0</x:v>
      </x:c>
      <x:c r="N5" s="3" t="str">
        <x:v>Número de servicios homogéneos facturados</x:v>
      </x:c>
    </x:row>
    <x:row r="6" ht="34" customHeight="1">
      <x:c r="A6" s="3" t="str">
        <x:v>Precio medio por servicio, sin IVA</x:v>
      </x:c>
      <x:c r="B6" s="17" t="n">
        <x:v>100</x:v>
      </x:c>
      <x:c r="C6" s="17" t="n">
        <x:v>0</x:v>
      </x:c>
      <x:c r="D6" s="17" t="n">
        <x:v>0</x:v>
      </x:c>
      <x:c r="E6" s="17" t="n">
        <x:v>0</x:v>
      </x:c>
      <x:c r="F6" s="17" t="n">
        <x:v>0</x:v>
      </x:c>
      <x:c r="G6" s="17" t="n">
        <x:v>0</x:v>
      </x:c>
      <x:c r="H6" s="17" t="n">
        <x:v>0</x:v>
      </x:c>
      <x:c r="I6" s="17" t="n">
        <x:v>0</x:v>
      </x:c>
      <x:c r="J6" s="17" t="n">
        <x:v>0</x:v>
      </x:c>
      <x:c r="K6" s="17" t="n">
        <x:v>0</x:v>
      </x:c>
      <x:c r="L6" s="17" t="n">
        <x:v>0</x:v>
      </x:c>
      <x:c r="M6" s="17" t="n">
        <x:v>0</x:v>
      </x:c>
      <x:c r="N6" s="3" t="str">
        <x:v>Precio medio sin IVA</x:v>
      </x:c>
    </x:row>
    <x:row r="7" ht="34" customHeight="1">
      <x:c r="A7" s="3" t="str">
        <x:v>Coste variable por servicio, sin IVA</x:v>
      </x:c>
      <x:c r="B7" s="17" t="n">
        <x:v>70</x:v>
      </x:c>
      <x:c r="C7" s="17" t="n">
        <x:v>0</x:v>
      </x:c>
      <x:c r="D7" s="17" t="n">
        <x:v>0</x:v>
      </x:c>
      <x:c r="E7" s="17" t="n">
        <x:v>0</x:v>
      </x:c>
      <x:c r="F7" s="17" t="n">
        <x:v>0</x:v>
      </x:c>
      <x:c r="G7" s="17" t="n">
        <x:v>0</x:v>
      </x:c>
      <x:c r="H7" s="17" t="n">
        <x:v>0</x:v>
      </x:c>
      <x:c r="I7" s="17" t="n">
        <x:v>0</x:v>
      </x:c>
      <x:c r="J7" s="17" t="n">
        <x:v>0</x:v>
      </x:c>
      <x:c r="K7" s="17" t="n">
        <x:v>0</x:v>
      </x:c>
      <x:c r="L7" s="17" t="n">
        <x:v>0</x:v>
      </x:c>
      <x:c r="M7" s="17" t="n">
        <x:v>0</x:v>
      </x:c>
      <x:c r="N7" s="3" t="str">
        <x:v>Compra de porte en agencia; costes variables en transporte efectivo. Sin IVA</x:v>
      </x:c>
    </x:row>
    <x:row r="8" ht="34" customHeight="1">
      <x:c r="A8" s="3" t="str">
        <x:v>Variables adicionales sin IVA</x:v>
      </x:c>
      <x:c r="B8" s="17" t="n">
        <x:v>0</x:v>
      </x:c>
      <x:c r="C8" s="17" t="n">
        <x:v>0</x:v>
      </x:c>
      <x:c r="D8" s="17" t="n">
        <x:v>0</x:v>
      </x:c>
      <x:c r="E8" s="17" t="n">
        <x:v>0</x:v>
      </x:c>
      <x:c r="F8" s="17" t="n">
        <x:v>0</x:v>
      </x:c>
      <x:c r="G8" s="17" t="n">
        <x:v>0</x:v>
      </x:c>
      <x:c r="H8" s="17" t="n">
        <x:v>0</x:v>
      </x:c>
      <x:c r="I8" s="17" t="n">
        <x:v>0</x:v>
      </x:c>
      <x:c r="J8" s="17" t="n">
        <x:v>0</x:v>
      </x:c>
      <x:c r="K8" s="17" t="n">
        <x:v>0</x:v>
      </x:c>
      <x:c r="L8" s="17" t="n">
        <x:v>0</x:v>
      </x:c>
      <x:c r="M8" s="17" t="n">
        <x:v>0</x:v>
      </x:c>
      <x:c r="N8" s="3" t="str">
        <x:v>Otras compras variables no sujetas a IVA en este escenario</x:v>
      </x:c>
    </x:row>
    <x:row r="9" ht="34" customHeight="1">
      <x:c r="A9" s="3" t="str">
        <x:v>Local, base sin IVA</x:v>
      </x:c>
      <x:c r="B9" s="17" t="n">
        <x:v>0</x:v>
      </x:c>
      <x:c r="C9" s="17" t="n">
        <x:v>0</x:v>
      </x:c>
      <x:c r="D9" s="17" t="n">
        <x:v>0</x:v>
      </x:c>
      <x:c r="E9" s="17" t="n">
        <x:v>0</x:v>
      </x:c>
      <x:c r="F9" s="17" t="n">
        <x:v>0</x:v>
      </x:c>
      <x:c r="G9" s="17" t="n">
        <x:v>0</x:v>
      </x:c>
      <x:c r="H9" s="17" t="n">
        <x:v>0</x:v>
      </x:c>
      <x:c r="I9" s="17" t="n">
        <x:v>0</x:v>
      </x:c>
      <x:c r="J9" s="17" t="n">
        <x:v>0</x:v>
      </x:c>
      <x:c r="K9" s="17" t="n">
        <x:v>0</x:v>
      </x:c>
      <x:c r="L9" s="17" t="n">
        <x:v>0</x:v>
      </x:c>
      <x:c r="M9" s="17" t="n">
        <x:v>0</x:v>
      </x:c>
      <x:c r="N9" s="3" t="str">
        <x:v>Alquiler/local sujeto al tipo configurado</x:v>
      </x:c>
    </x:row>
    <x:row r="10" ht="34" customHeight="1">
      <x:c r="A10" s="3" t="str">
        <x:v>Software / comunicaciones, sin IVA</x:v>
      </x:c>
      <x:c r="B10" s="17" t="n">
        <x:v>0</x:v>
      </x:c>
      <x:c r="C10" s="17" t="n">
        <x:v>0</x:v>
      </x:c>
      <x:c r="D10" s="17" t="n">
        <x:v>0</x:v>
      </x:c>
      <x:c r="E10" s="17" t="n">
        <x:v>0</x:v>
      </x:c>
      <x:c r="F10" s="17" t="n">
        <x:v>0</x:v>
      </x:c>
      <x:c r="G10" s="17" t="n">
        <x:v>0</x:v>
      </x:c>
      <x:c r="H10" s="17" t="n">
        <x:v>0</x:v>
      </x:c>
      <x:c r="I10" s="17" t="n">
        <x:v>0</x:v>
      </x:c>
      <x:c r="J10" s="17" t="n">
        <x:v>0</x:v>
      </x:c>
      <x:c r="K10" s="17" t="n">
        <x:v>0</x:v>
      </x:c>
      <x:c r="L10" s="17" t="n">
        <x:v>0</x:v>
      </x:c>
      <x:c r="M10" s="17" t="n">
        <x:v>0</x:v>
      </x:c>
      <x:c r="N10" s="3" t="str">
        <x:v>Software, comunicaciones y herramientas</x:v>
      </x:c>
    </x:row>
    <x:row r="11" ht="34" customHeight="1">
      <x:c r="A11" s="3" t="str">
        <x:v>Otros costes fijos sujetos, sin IVA</x:v>
      </x:c>
      <x:c r="B11" s="17" t="n">
        <x:v>0</x:v>
      </x:c>
      <x:c r="C11" s="17" t="n">
        <x:v>0</x:v>
      </x:c>
      <x:c r="D11" s="17" t="n">
        <x:v>0</x:v>
      </x:c>
      <x:c r="E11" s="17" t="n">
        <x:v>0</x:v>
      </x:c>
      <x:c r="F11" s="17" t="n">
        <x:v>0</x:v>
      </x:c>
      <x:c r="G11" s="17" t="n">
        <x:v>0</x:v>
      </x:c>
      <x:c r="H11" s="17" t="n">
        <x:v>0</x:v>
      </x:c>
      <x:c r="I11" s="17" t="n">
        <x:v>0</x:v>
      </x:c>
      <x:c r="J11" s="17" t="n">
        <x:v>0</x:v>
      </x:c>
      <x:c r="K11" s="17" t="n">
        <x:v>0</x:v>
      </x:c>
      <x:c r="L11" s="17" t="n">
        <x:v>0</x:v>
      </x:c>
      <x:c r="M11" s="17" t="n">
        <x:v>0</x:v>
      </x:c>
      <x:c r="N11" s="3" t="str">
        <x:v>Otros fijos sujetos al tipo configurado</x:v>
      </x:c>
    </x:row>
    <x:row r="12" ht="34" customHeight="1">
      <x:c r="A12" s="3" t="str">
        <x:v>Seguros y similares sin IVA</x:v>
      </x:c>
      <x:c r="B12" s="17" t="n">
        <x:v>0</x:v>
      </x:c>
      <x:c r="C12" s="17" t="n">
        <x:v>0</x:v>
      </x:c>
      <x:c r="D12" s="17" t="n">
        <x:v>0</x:v>
      </x:c>
      <x:c r="E12" s="17" t="n">
        <x:v>0</x:v>
      </x:c>
      <x:c r="F12" s="17" t="n">
        <x:v>0</x:v>
      </x:c>
      <x:c r="G12" s="17" t="n">
        <x:v>0</x:v>
      </x:c>
      <x:c r="H12" s="17" t="n">
        <x:v>0</x:v>
      </x:c>
      <x:c r="I12" s="17" t="n">
        <x:v>0</x:v>
      </x:c>
      <x:c r="J12" s="17" t="n">
        <x:v>0</x:v>
      </x:c>
      <x:c r="K12" s="17" t="n">
        <x:v>0</x:v>
      </x:c>
      <x:c r="L12" s="17" t="n">
        <x:v>0</x:v>
      </x:c>
      <x:c r="M12" s="17" t="n">
        <x:v>0</x:v>
      </x:c>
      <x:c r="N12" s="3" t="str">
        <x:v>Seguros y similares tratados sin IVA en el escenario</x:v>
      </x:c>
    </x:row>
    <x:row r="13" ht="34" customHeight="1">
      <x:c r="A13" s="3" t="str">
        <x:v>Nóminas y Seguridad Social</x:v>
      </x:c>
      <x:c r="B13" s="17" t="n">
        <x:v>0</x:v>
      </x:c>
      <x:c r="C13" s="17" t="n">
        <x:v>0</x:v>
      </x:c>
      <x:c r="D13" s="17" t="n">
        <x:v>0</x:v>
      </x:c>
      <x:c r="E13" s="17" t="n">
        <x:v>0</x:v>
      </x:c>
      <x:c r="F13" s="17" t="n">
        <x:v>0</x:v>
      </x:c>
      <x:c r="G13" s="17" t="n">
        <x:v>0</x:v>
      </x:c>
      <x:c r="H13" s="17" t="n">
        <x:v>0</x:v>
      </x:c>
      <x:c r="I13" s="17" t="n">
        <x:v>0</x:v>
      </x:c>
      <x:c r="J13" s="17" t="n">
        <x:v>0</x:v>
      </x:c>
      <x:c r="K13" s="17" t="n">
        <x:v>0</x:v>
      </x:c>
      <x:c r="L13" s="17" t="n">
        <x:v>0</x:v>
      </x:c>
      <x:c r="M13" s="17" t="n">
        <x:v>0</x:v>
      </x:c>
      <x:c r="N13" s="3" t="str">
        <x:v>Coste empresa completo; incluir sueldo del titular aquí solo si procede</x:v>
      </x:c>
    </x:row>
    <x:row r="14" ht="34" customHeight="1">
      <x:c r="A14" s="3" t="str">
        <x:v>Cuota del titular</x:v>
      </x:c>
      <x:c r="B14" s="17" t="n">
        <x:v>0</x:v>
      </x:c>
      <x:c r="C14" s="17" t="n">
        <x:v>0</x:v>
      </x:c>
      <x:c r="D14" s="17" t="n">
        <x:v>0</x:v>
      </x:c>
      <x:c r="E14" s="17" t="n">
        <x:v>0</x:v>
      </x:c>
      <x:c r="F14" s="17" t="n">
        <x:v>0</x:v>
      </x:c>
      <x:c r="G14" s="17" t="n">
        <x:v>0</x:v>
      </x:c>
      <x:c r="H14" s="17" t="n">
        <x:v>0</x:v>
      </x:c>
      <x:c r="I14" s="17" t="n">
        <x:v>0</x:v>
      </x:c>
      <x:c r="J14" s="17" t="n">
        <x:v>0</x:v>
      </x:c>
      <x:c r="K14" s="17" t="n">
        <x:v>0</x:v>
      </x:c>
      <x:c r="L14" s="17" t="n">
        <x:v>0</x:v>
      </x:c>
      <x:c r="M14" s="17" t="n">
        <x:v>0</x:v>
      </x:c>
      <x:c r="N14" s="3" t="str">
        <x:v>Cuota del titular como coste económico; no determina deducibilidad fiscal</x:v>
      </x:c>
    </x:row>
    <x:row r="15" ht="34" customHeight="1">
      <x:c r="A15" s="3" t="str">
        <x:v>Otros costes fijos sin IVA</x:v>
      </x:c>
      <x:c r="B15" s="17" t="n">
        <x:v>100</x:v>
      </x:c>
      <x:c r="C15" s="17" t="n">
        <x:v>0</x:v>
      </x:c>
      <x:c r="D15" s="17" t="n">
        <x:v>0</x:v>
      </x:c>
      <x:c r="E15" s="17" t="n">
        <x:v>0</x:v>
      </x:c>
      <x:c r="F15" s="17" t="n">
        <x:v>0</x:v>
      </x:c>
      <x:c r="G15" s="17" t="n">
        <x:v>0</x:v>
      </x:c>
      <x:c r="H15" s="17" t="n">
        <x:v>0</x:v>
      </x:c>
      <x:c r="I15" s="17" t="n">
        <x:v>0</x:v>
      </x:c>
      <x:c r="J15" s="17" t="n">
        <x:v>0</x:v>
      </x:c>
      <x:c r="K15" s="17" t="n">
        <x:v>0</x:v>
      </x:c>
      <x:c r="L15" s="17" t="n">
        <x:v>0</x:v>
      </x:c>
      <x:c r="M15" s="17" t="n">
        <x:v>0</x:v>
      </x:c>
      <x:c r="N15" s="3" t="str">
        <x:v>Otros costes fijos sin IVA</x:v>
      </x:c>
    </x:row>
    <x:row r="16" ht="34" customHeight="1">
      <x:c r="A16" s="3" t="str">
        <x:v>Inversión adquirida, sin IVA</x:v>
      </x:c>
      <x:c r="B16" s="17" t="n">
        <x:v>0</x:v>
      </x:c>
      <x:c r="C16" s="17" t="n">
        <x:v>0</x:v>
      </x:c>
      <x:c r="D16" s="17" t="n">
        <x:v>0</x:v>
      </x:c>
      <x:c r="E16" s="17" t="n">
        <x:v>0</x:v>
      </x:c>
      <x:c r="F16" s="17" t="n">
        <x:v>0</x:v>
      </x:c>
      <x:c r="G16" s="17" t="n">
        <x:v>0</x:v>
      </x:c>
      <x:c r="H16" s="17" t="n">
        <x:v>0</x:v>
      </x:c>
      <x:c r="I16" s="17" t="n">
        <x:v>0</x:v>
      </x:c>
      <x:c r="J16" s="17" t="n">
        <x:v>0</x:v>
      </x:c>
      <x:c r="K16" s="17" t="n">
        <x:v>0</x:v>
      </x:c>
      <x:c r="L16" s="17" t="n">
        <x:v>0</x:v>
      </x:c>
      <x:c r="M16" s="17" t="n">
        <x:v>0</x:v>
      </x:c>
      <x:c r="N16" s="3" t="str">
        <x:v>Inmovilizado adquirido; no se lleva entero a gasto</x:v>
      </x:c>
    </x:row>
    <x:row r="17" ht="34" customHeight="1">
      <x:c r="A17" s="3" t="str">
        <x:v>Amortización contable estimada</x:v>
      </x:c>
      <x:c r="B17" s="17" t="n">
        <x:v>0</x:v>
      </x:c>
      <x:c r="C17" s="17" t="n">
        <x:v>0</x:v>
      </x:c>
      <x:c r="D17" s="17" t="n">
        <x:v>0</x:v>
      </x:c>
      <x:c r="E17" s="17" t="n">
        <x:v>0</x:v>
      </x:c>
      <x:c r="F17" s="17" t="n">
        <x:v>0</x:v>
      </x:c>
      <x:c r="G17" s="17" t="n">
        <x:v>0</x:v>
      </x:c>
      <x:c r="H17" s="17" t="n">
        <x:v>0</x:v>
      </x:c>
      <x:c r="I17" s="17" t="n">
        <x:v>0</x:v>
      </x:c>
      <x:c r="J17" s="17" t="n">
        <x:v>0</x:v>
      </x:c>
      <x:c r="K17" s="17" t="n">
        <x:v>0</x:v>
      </x:c>
      <x:c r="L17" s="17" t="n">
        <x:v>0</x:v>
      </x:c>
      <x:c r="M17" s="17" t="n">
        <x:v>0</x:v>
      </x:c>
      <x:c r="N17" s="3" t="str">
        <x:v>Gasto contable estimado; no salida de caja</x:v>
      </x:c>
    </x:row>
    <x:row r="18" ht="34" customHeight="1">
      <x:c r="A18" s="3" t="str">
        <x:v>Intereses pagados</x:v>
      </x:c>
      <x:c r="B18" s="17" t="n">
        <x:v>0</x:v>
      </x:c>
      <x:c r="C18" s="17" t="n">
        <x:v>0</x:v>
      </x:c>
      <x:c r="D18" s="17" t="n">
        <x:v>0</x:v>
      </x:c>
      <x:c r="E18" s="17" t="n">
        <x:v>0</x:v>
      </x:c>
      <x:c r="F18" s="17" t="n">
        <x:v>0</x:v>
      </x:c>
      <x:c r="G18" s="17" t="n">
        <x:v>0</x:v>
      </x:c>
      <x:c r="H18" s="17" t="n">
        <x:v>0</x:v>
      </x:c>
      <x:c r="I18" s="17" t="n">
        <x:v>0</x:v>
      </x:c>
      <x:c r="J18" s="17" t="n">
        <x:v>0</x:v>
      </x:c>
      <x:c r="K18" s="17" t="n">
        <x:v>0</x:v>
      </x:c>
      <x:c r="L18" s="17" t="n">
        <x:v>0</x:v>
      </x:c>
      <x:c r="M18" s="17" t="n">
        <x:v>0</x:v>
      </x:c>
      <x:c r="N18" s="3" t="str">
        <x:v>Gasto financiero, pagado en el mismo mes según esta simplificación</x:v>
      </x:c>
    </x:row>
    <x:row r="19" ht="34" customHeight="1">
      <x:c r="A19" s="3" t="str">
        <x:v>Devolución de principal</x:v>
      </x:c>
      <x:c r="B19" s="17" t="n">
        <x:v>0</x:v>
      </x:c>
      <x:c r="C19" s="17" t="n">
        <x:v>0</x:v>
      </x:c>
      <x:c r="D19" s="17" t="n">
        <x:v>0</x:v>
      </x:c>
      <x:c r="E19" s="17" t="n">
        <x:v>0</x:v>
      </x:c>
      <x:c r="F19" s="17" t="n">
        <x:v>0</x:v>
      </x:c>
      <x:c r="G19" s="17" t="n">
        <x:v>0</x:v>
      </x:c>
      <x:c r="H19" s="17" t="n">
        <x:v>0</x:v>
      </x:c>
      <x:c r="I19" s="17" t="n">
        <x:v>0</x:v>
      </x:c>
      <x:c r="J19" s="17" t="n">
        <x:v>0</x:v>
      </x:c>
      <x:c r="K19" s="17" t="n">
        <x:v>0</x:v>
      </x:c>
      <x:c r="L19" s="17" t="n">
        <x:v>0</x:v>
      </x:c>
      <x:c r="M19" s="17" t="n">
        <x:v>0</x:v>
      </x:c>
      <x:c r="N19" s="3" t="str">
        <x:v>Devolución préstamo; caja, no gasto</x:v>
      </x:c>
    </x:row>
    <x:row r="20" ht="34" customHeight="1">
      <x:c r="A20" s="3" t="str">
        <x:v>Préstamos recibidos</x:v>
      </x:c>
      <x:c r="B20" s="17" t="n">
        <x:v>0</x:v>
      </x:c>
      <x:c r="C20" s="17" t="n">
        <x:v>0</x:v>
      </x:c>
      <x:c r="D20" s="17" t="n">
        <x:v>0</x:v>
      </x:c>
      <x:c r="E20" s="17" t="n">
        <x:v>0</x:v>
      </x:c>
      <x:c r="F20" s="17" t="n">
        <x:v>0</x:v>
      </x:c>
      <x:c r="G20" s="17" t="n">
        <x:v>0</x:v>
      </x:c>
      <x:c r="H20" s="17" t="n">
        <x:v>0</x:v>
      </x:c>
      <x:c r="I20" s="17" t="n">
        <x:v>0</x:v>
      </x:c>
      <x:c r="J20" s="17" t="n">
        <x:v>0</x:v>
      </x:c>
      <x:c r="K20" s="17" t="n">
        <x:v>0</x:v>
      </x:c>
      <x:c r="L20" s="17" t="n">
        <x:v>0</x:v>
      </x:c>
      <x:c r="M20" s="17" t="n">
        <x:v>0</x:v>
      </x:c>
      <x:c r="N20" s="3" t="str">
        <x:v>Entrada de financiación; no venta ni beneficio</x:v>
      </x:c>
    </x:row>
    <x:row r="21" ht="34" customHeight="1">
      <x:c r="A21" s="3" t="str">
        <x:v>Aportaciones del propietario</x:v>
      </x:c>
      <x:c r="B21" s="17" t="n">
        <x:v>0</x:v>
      </x:c>
      <x:c r="C21" s="17" t="n">
        <x:v>0</x:v>
      </x:c>
      <x:c r="D21" s="17" t="n">
        <x:v>0</x:v>
      </x:c>
      <x:c r="E21" s="17" t="n">
        <x:v>0</x:v>
      </x:c>
      <x:c r="F21" s="17" t="n">
        <x:v>0</x:v>
      </x:c>
      <x:c r="G21" s="17" t="n">
        <x:v>0</x:v>
      </x:c>
      <x:c r="H21" s="17" t="n">
        <x:v>0</x:v>
      </x:c>
      <x:c r="I21" s="17" t="n">
        <x:v>0</x:v>
      </x:c>
      <x:c r="J21" s="17" t="n">
        <x:v>0</x:v>
      </x:c>
      <x:c r="K21" s="17" t="n">
        <x:v>0</x:v>
      </x:c>
      <x:c r="L21" s="17" t="n">
        <x:v>0</x:v>
      </x:c>
      <x:c r="M21" s="17" t="n">
        <x:v>0</x:v>
      </x:c>
      <x:c r="N21" s="3" t="str">
        <x:v>Entrada de patrimonio/financiación propia; no venta</x:v>
      </x:c>
    </x:row>
    <x:row r="22" ht="34" customHeight="1">
      <x:c r="A22" s="3" t="str">
        <x:v>Retiradas del propietario</x:v>
      </x:c>
      <x:c r="B22" s="17" t="n">
        <x:v>0</x:v>
      </x:c>
      <x:c r="C22" s="17" t="n">
        <x:v>0</x:v>
      </x:c>
      <x:c r="D22" s="17" t="n">
        <x:v>0</x:v>
      </x:c>
      <x:c r="E22" s="17" t="n">
        <x:v>0</x:v>
      </x:c>
      <x:c r="F22" s="17" t="n">
        <x:v>0</x:v>
      </x:c>
      <x:c r="G22" s="17" t="n">
        <x:v>0</x:v>
      </x:c>
      <x:c r="H22" s="17" t="n">
        <x:v>0</x:v>
      </x:c>
      <x:c r="I22" s="17" t="n">
        <x:v>0</x:v>
      </x:c>
      <x:c r="J22" s="17" t="n">
        <x:v>0</x:v>
      </x:c>
      <x:c r="K22" s="17" t="n">
        <x:v>0</x:v>
      </x:c>
      <x:c r="L22" s="17" t="n">
        <x:v>0</x:v>
      </x:c>
      <x:c r="M22" s="17" t="n">
        <x:v>0</x:v>
      </x:c>
      <x:c r="N22" s="3" t="str">
        <x:v>Salida de caja; no gasto de explotación</x:v>
      </x:c>
    </x:row>
    <x:row r="23" ht="34" customHeight="1">
      <x:c r="A23" s="3" t="str">
        <x:v>IVA ingresado a Hacienda</x:v>
      </x:c>
      <x:c r="B23" s="17" t="n">
        <x:v>0</x:v>
      </x:c>
      <x:c r="C23" s="17" t="n">
        <x:v>0</x:v>
      </x:c>
      <x:c r="D23" s="17" t="n">
        <x:v>0</x:v>
      </x:c>
      <x:c r="E23" s="17" t="n">
        <x:v>0</x:v>
      </x:c>
      <x:c r="F23" s="17" t="n">
        <x:v>0</x:v>
      </x:c>
      <x:c r="G23" s="17" t="n">
        <x:v>0</x:v>
      </x:c>
      <x:c r="H23" s="17" t="n">
        <x:v>0</x:v>
      </x:c>
      <x:c r="I23" s="17" t="n">
        <x:v>0</x:v>
      </x:c>
      <x:c r="J23" s="17" t="n">
        <x:v>0</x:v>
      </x:c>
      <x:c r="K23" s="17" t="n">
        <x:v>0</x:v>
      </x:c>
      <x:c r="L23" s="17" t="n">
        <x:v>0</x:v>
      </x:c>
      <x:c r="M23" s="17" t="n">
        <x:v>0</x:v>
      </x:c>
      <x:c r="N23" s="3" t="str">
        <x:v>Liquidaciones efectivamente previstas. Entrada manual: calendario no supuesto</x:v>
      </x:c>
    </x:row>
    <x:row r="24" ht="34" customHeight="1">
      <x:c r="A24" s="3" t="str">
        <x:v>IVA devuelto y cobrado</x:v>
      </x:c>
      <x:c r="B24" s="17" t="n">
        <x:v>0</x:v>
      </x:c>
      <x:c r="C24" s="17" t="n">
        <x:v>0</x:v>
      </x:c>
      <x:c r="D24" s="17" t="n">
        <x:v>0</x:v>
      </x:c>
      <x:c r="E24" s="17" t="n">
        <x:v>0</x:v>
      </x:c>
      <x:c r="F24" s="17" t="n">
        <x:v>0</x:v>
      </x:c>
      <x:c r="G24" s="17" t="n">
        <x:v>0</x:v>
      </x:c>
      <x:c r="H24" s="17" t="n">
        <x:v>0</x:v>
      </x:c>
      <x:c r="I24" s="17" t="n">
        <x:v>0</x:v>
      </x:c>
      <x:c r="J24" s="17" t="n">
        <x:v>0</x:v>
      </x:c>
      <x:c r="K24" s="17" t="n">
        <x:v>0</x:v>
      </x:c>
      <x:c r="L24" s="17" t="n">
        <x:v>0</x:v>
      </x:c>
      <x:c r="M24" s="17" t="n">
        <x:v>0</x:v>
      </x:c>
      <x:c r="N24" s="3" t="str">
        <x:v>Devolución efectivamente prevista. Crédito fiscal no implica cobro automático</x:v>
      </x:c>
    </x:row>
    <x:row r="25" ht="45" customHeight="1">
      <x:c r="A25" s="3" t="str">
        <x:v>Pagos de IRPF / IS</x:v>
      </x:c>
      <x:c r="B25" s="17" t="n">
        <x:v>0</x:v>
      </x:c>
      <x:c r="C25" s="17" t="n">
        <x:v>0</x:v>
      </x:c>
      <x:c r="D25" s="17" t="n">
        <x:v>0</x:v>
      </x:c>
      <x:c r="E25" s="17" t="n">
        <x:v>0</x:v>
      </x:c>
      <x:c r="F25" s="17" t="n">
        <x:v>0</x:v>
      </x:c>
      <x:c r="G25" s="17" t="n">
        <x:v>0</x:v>
      </x:c>
      <x:c r="H25" s="17" t="n">
        <x:v>0</x:v>
      </x:c>
      <x:c r="I25" s="17" t="n">
        <x:v>0</x:v>
      </x:c>
      <x:c r="J25" s="17" t="n">
        <x:v>0</x:v>
      </x:c>
      <x:c r="K25" s="17" t="n">
        <x:v>0</x:v>
      </x:c>
      <x:c r="L25" s="17" t="n">
        <x:v>0</x:v>
      </x:c>
      <x:c r="M25" s="17" t="n">
        <x:v>0</x:v>
      </x:c>
      <x:c r="N25" s="3" t="str">
        <x:v>Pagos a cuenta o liquidaciones sobre renta/beneficio. Solo caja; resultado mostrado antes de impuestos</x:v>
      </x:c>
    </x:row>
    <x:row r="26" ht="34" customHeight="1">
      <x:c r="A26" s="3" t="str">
        <x:v>Cobros de saldos iniciales</x:v>
      </x:c>
      <x:c r="B26" s="17" t="n">
        <x:v>0</x:v>
      </x:c>
      <x:c r="C26" s="17" t="n">
        <x:v>0</x:v>
      </x:c>
      <x:c r="D26" s="17" t="n">
        <x:v>0</x:v>
      </x:c>
      <x:c r="E26" s="17" t="n">
        <x:v>0</x:v>
      </x:c>
      <x:c r="F26" s="17" t="n">
        <x:v>0</x:v>
      </x:c>
      <x:c r="G26" s="17" t="n">
        <x:v>0</x:v>
      </x:c>
      <x:c r="H26" s="17" t="n">
        <x:v>0</x:v>
      </x:c>
      <x:c r="I26" s="17" t="n">
        <x:v>0</x:v>
      </x:c>
      <x:c r="J26" s="17" t="n">
        <x:v>0</x:v>
      </x:c>
      <x:c r="K26" s="17" t="n">
        <x:v>0</x:v>
      </x:c>
      <x:c r="L26" s="17" t="n">
        <x:v>0</x:v>
      </x:c>
      <x:c r="M26" s="17" t="n">
        <x:v>0</x:v>
      </x:c>
      <x:c r="N26" s="3" t="str">
        <x:v>Cobros de derechos existentes al inicio; total no debe superar ConfigB6</x:v>
      </x:c>
    </x:row>
    <x:row r="27" ht="34" customHeight="1">
      <x:c r="A27" s="3" t="str">
        <x:v>Pagos de saldos iniciales</x:v>
      </x:c>
      <x:c r="B27" s="17" t="n">
        <x:v>0</x:v>
      </x:c>
      <x:c r="C27" s="17" t="n">
        <x:v>0</x:v>
      </x:c>
      <x:c r="D27" s="17" t="n">
        <x:v>0</x:v>
      </x:c>
      <x:c r="E27" s="17" t="n">
        <x:v>0</x:v>
      </x:c>
      <x:c r="F27" s="17" t="n">
        <x:v>0</x:v>
      </x:c>
      <x:c r="G27" s="17" t="n">
        <x:v>0</x:v>
      </x:c>
      <x:c r="H27" s="17" t="n">
        <x:v>0</x:v>
      </x:c>
      <x:c r="I27" s="17" t="n">
        <x:v>0</x:v>
      </x:c>
      <x:c r="J27" s="17" t="n">
        <x:v>0</x:v>
      </x:c>
      <x:c r="K27" s="17" t="n">
        <x:v>0</x:v>
      </x:c>
      <x:c r="L27" s="17" t="n">
        <x:v>0</x:v>
      </x:c>
      <x:c r="M27" s="17" t="n">
        <x:v>0</x:v>
      </x:c>
      <x:c r="N27" s="3" t="str">
        <x:v>Pagos de obligaciones iniciales; total no debe superar ConfigB7</x:v>
      </x:c>
    </x:row>
    <x:row r="28" ht="45" customHeight="1">
      <x:c r="A28" s="3" t="str">
        <x:v>Coste objetivo del trabajo del titular</x:v>
      </x:c>
      <x:c r="B28" s="17" t="n">
        <x:v>0</x:v>
      </x:c>
      <x:c r="C28" s="17" t="n">
        <x:v>0</x:v>
      </x:c>
      <x:c r="D28" s="17" t="n">
        <x:v>0</x:v>
      </x:c>
      <x:c r="E28" s="17" t="n">
        <x:v>0</x:v>
      </x:c>
      <x:c r="F28" s="17" t="n">
        <x:v>0</x:v>
      </x:c>
      <x:c r="G28" s="17" t="n">
        <x:v>0</x:v>
      </x:c>
      <x:c r="H28" s="17" t="n">
        <x:v>0</x:v>
      </x:c>
      <x:c r="I28" s="17" t="n">
        <x:v>0</x:v>
      </x:c>
      <x:c r="J28" s="17" t="n">
        <x:v>0</x:v>
      </x:c>
      <x:c r="K28" s="17" t="n">
        <x:v>0</x:v>
      </x:c>
      <x:c r="L28" s="17" t="n">
        <x:v>0</x:v>
      </x:c>
      <x:c r="M28" s="17" t="n">
        <x:v>0</x:v>
      </x:c>
      <x:c r="N28" s="3" t="str">
        <x:v>Solo coste imputado para análisis; no caja. Cero si remuneración ya incluida en nóminas</x:v>
      </x:c>
    </x:row>
    <x:row r="29" ht="27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  <x:c r="L29" s="3"/>
      <x:c r="M29" s="3"/>
      <x:c r="N29" s="3"/>
    </x:row>
    <x:row r="30" ht="27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  <x:c r="L30" s="3"/>
      <x:c r="M30" s="3"/>
      <x:c r="N30" s="3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  <x:c r="L31" s="3"/>
      <x:c r="M31" s="3"/>
      <x:c r="N31" s="3"/>
    </x:row>
    <x:row r="32" ht="27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  <x:c r="L32" s="3"/>
      <x:c r="M32" s="3"/>
      <x:c r="N32" s="3"/>
    </x:row>
  </x:sheetData>
  <x:mergeCells>
    <x:mergeCell ref="A1:N1"/>
    <x:mergeCell ref="A3:N3"/>
  </x:mergeCells>
  <x:dataValidations count="2">
    <x:dataValidation type="decimal" operator="greaterThanOrEqual" sqref="B6:M28">
      <x:formula1>0</x:formula1>
    </x:dataValidation>
    <x:dataValidation type="whole" operator="greaterThanOrEqual" sqref="B5:M5">
      <x:formula1>0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16324F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36" hidden="0" customWidth="1"/>
    <x:col min="2" max="2" width="11.800000190734863" hidden="0" customWidth="1"/>
    <x:col min="3" max="3" width="11.800000190734863" hidden="0" customWidth="1"/>
    <x:col min="4" max="4" width="11.800000190734863" hidden="0" customWidth="1"/>
    <x:col min="5" max="5" width="11.800000190734863" hidden="0" customWidth="1"/>
    <x:col min="6" max="6" width="11.800000190734863" hidden="0" customWidth="1"/>
    <x:col min="7" max="7" width="11.800000190734863" hidden="0" customWidth="1"/>
    <x:col min="8" max="8" width="11.800000190734863" hidden="0" customWidth="1"/>
    <x:col min="9" max="9" width="11.800000190734863" hidden="0" customWidth="1"/>
    <x:col min="10" max="10" width="11.800000190734863" hidden="0" customWidth="1"/>
    <x:col min="11" max="11" width="11.800000190734863" hidden="0" customWidth="1"/>
    <x:col min="12" max="12" width="11.800000190734863" hidden="0" customWidth="1"/>
    <x:col min="13" max="13" width="11.800000190734863" hidden="0" customWidth="1"/>
    <x:col min="14" max="14" width="53" hidden="0" customWidth="1"/>
  </x:cols>
  <x:sheetData>
    <x:row r="1" ht="36" customHeight="1">
      <x:c r="A1" s="5" t="str">
        <x:v>Plan a 12 meses · resultados y tesorería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27" customHeight="1">
      <x:c r="A2" s="3" t="str">
        <x:v>Mes del escenario</x:v>
      </x:c>
      <x:c r="B2" s="15" t="n">
        <x:f>Config!$B$4</x:f>
        <x:v>46388</x:v>
      </x:c>
      <x:c r="C2" s="15" t="n">
        <x:f>EDATE(B2,1)</x:f>
        <x:v>46419</x:v>
      </x:c>
      <x:c r="D2" s="15" t="n">
        <x:f>EDATE(C2,1)</x:f>
        <x:v>46447</x:v>
      </x:c>
      <x:c r="E2" s="15" t="n">
        <x:f>EDATE(D2,1)</x:f>
        <x:v>46478</x:v>
      </x:c>
      <x:c r="F2" s="15" t="n">
        <x:f>EDATE(E2,1)</x:f>
        <x:v>46508</x:v>
      </x:c>
      <x:c r="G2" s="15" t="n">
        <x:f>EDATE(F2,1)</x:f>
        <x:v>46539</x:v>
      </x:c>
      <x:c r="H2" s="15" t="n">
        <x:f>EDATE(G2,1)</x:f>
        <x:v>46569</x:v>
      </x:c>
      <x:c r="I2" s="15" t="n">
        <x:f>EDATE(H2,1)</x:f>
        <x:v>46600</x:v>
      </x:c>
      <x:c r="J2" s="15" t="n">
        <x:f>EDATE(I2,1)</x:f>
        <x:v>46631</x:v>
      </x:c>
      <x:c r="K2" s="15" t="n">
        <x:f>EDATE(J2,1)</x:f>
        <x:v>46661</x:v>
      </x:c>
      <x:c r="L2" s="15" t="n">
        <x:f>EDATE(K2,1)</x:f>
        <x:v>46692</x:v>
      </x:c>
      <x:c r="M2" s="15" t="n">
        <x:f>EDATE(L2,1)</x:f>
        <x:v>46722</x:v>
      </x:c>
      <x:c r="N2" s="3"/>
    </x:row>
    <x:row r="3" ht="27" customHeight="1">
      <x:c r="A3" s="16" t="str">
        <x:v>DATOS FICTICIOS PARA APRENDER. No acreditan capital, viabilidad o tributación real. Sustituir antes de decidir.</x:v>
      </x:c>
      <x:c r="B3" s="16"/>
      <x:c r="C3" s="16"/>
      <x:c r="D3" s="16"/>
      <x:c r="E3" s="16"/>
      <x:c r="F3" s="16"/>
      <x:c r="G3" s="16"/>
      <x:c r="H3" s="16"/>
      <x:c r="I3" s="16"/>
      <x:c r="J3" s="16"/>
      <x:c r="K3" s="16"/>
      <x:c r="L3" s="16"/>
      <x:c r="M3" s="16"/>
      <x:c r="N3" s="16"/>
    </x:row>
    <x:row r="4" ht="36" customHeight="1">
      <x:c r="A4" s="9" t="str">
        <x:v>Concepto</x:v>
      </x:c>
      <x:c r="B4" s="9" t="str">
        <x:v>Cálculo</x:v>
      </x:c>
      <x:c r="C4" s="9" t="str">
        <x:v>Cálculo</x:v>
      </x:c>
      <x:c r="D4" s="9" t="str">
        <x:v>Cálculo</x:v>
      </x:c>
      <x:c r="E4" s="9" t="str">
        <x:v>Cálculo</x:v>
      </x:c>
      <x:c r="F4" s="9" t="str">
        <x:v>Cálculo</x:v>
      </x:c>
      <x:c r="G4" s="9" t="str">
        <x:v>Cálculo</x:v>
      </x:c>
      <x:c r="H4" s="9" t="str">
        <x:v>Cálculo</x:v>
      </x:c>
      <x:c r="I4" s="9" t="str">
        <x:v>Cálculo</x:v>
      </x:c>
      <x:c r="J4" s="9" t="str">
        <x:v>Cálculo</x:v>
      </x:c>
      <x:c r="K4" s="9" t="str">
        <x:v>Cálculo</x:v>
      </x:c>
      <x:c r="L4" s="9" t="str">
        <x:v>Cálculo</x:v>
      </x:c>
      <x:c r="M4" s="9" t="str">
        <x:v>Cálculo</x:v>
      </x:c>
      <x:c r="N4" s="9" t="str">
        <x:v>Ayuda</x:v>
      </x:c>
    </x:row>
    <x:row r="5" ht="27" customHeight="1">
      <x:c r="A5" s="3" t="str">
        <x:v>Servicios / unidades</x:v>
      </x:c>
      <x:c r="B5" s="20" t="n">
        <x:f>Entradas!B5</x:f>
        <x:v>10</x:v>
      </x:c>
      <x:c r="C5" s="20" t="n">
        <x:f>Entradas!C5</x:f>
        <x:v>0</x:v>
      </x:c>
      <x:c r="D5" s="20" t="n">
        <x:f>Entradas!D5</x:f>
        <x:v>0</x:v>
      </x:c>
      <x:c r="E5" s="20" t="n">
        <x:f>Entradas!E5</x:f>
        <x:v>0</x:v>
      </x:c>
      <x:c r="F5" s="20" t="n">
        <x:f>Entradas!F5</x:f>
        <x:v>0</x:v>
      </x:c>
      <x:c r="G5" s="20" t="n">
        <x:f>Entradas!G5</x:f>
        <x:v>0</x:v>
      </x:c>
      <x:c r="H5" s="20" t="n">
        <x:f>Entradas!H5</x:f>
        <x:v>0</x:v>
      </x:c>
      <x:c r="I5" s="20" t="n">
        <x:f>Entradas!I5</x:f>
        <x:v>0</x:v>
      </x:c>
      <x:c r="J5" s="20" t="n">
        <x:f>Entradas!J5</x:f>
        <x:v>0</x:v>
      </x:c>
      <x:c r="K5" s="20" t="n">
        <x:f>Entradas!K5</x:f>
        <x:v>0</x:v>
      </x:c>
      <x:c r="L5" s="20" t="n">
        <x:f>Entradas!L5</x:f>
        <x:v>0</x:v>
      </x:c>
      <x:c r="M5" s="20" t="n">
        <x:f>Entradas!M5</x:f>
        <x:v>0</x:v>
      </x:c>
      <x:c r="N5" s="3"/>
    </x:row>
    <x:row r="6" ht="27" customHeight="1">
      <x:c r="A6" s="24" t="str">
        <x:v>Ventas sin IVA</x:v>
      </x:c>
      <x:c r="B6" s="25" t="n">
        <x:f>Entradas!B5*Entradas!B6</x:f>
        <x:v>1000</x:v>
      </x:c>
      <x:c r="C6" s="25" t="n">
        <x:f>Entradas!C5*Entradas!C6</x:f>
        <x:v>0</x:v>
      </x:c>
      <x:c r="D6" s="25" t="n">
        <x:f>Entradas!D5*Entradas!D6</x:f>
        <x:v>0</x:v>
      </x:c>
      <x:c r="E6" s="25" t="n">
        <x:f>Entradas!E5*Entradas!E6</x:f>
        <x:v>0</x:v>
      </x:c>
      <x:c r="F6" s="25" t="n">
        <x:f>Entradas!F5*Entradas!F6</x:f>
        <x:v>0</x:v>
      </x:c>
      <x:c r="G6" s="25" t="n">
        <x:f>Entradas!G5*Entradas!G6</x:f>
        <x:v>0</x:v>
      </x:c>
      <x:c r="H6" s="25" t="n">
        <x:f>Entradas!H5*Entradas!H6</x:f>
        <x:v>0</x:v>
      </x:c>
      <x:c r="I6" s="25" t="n">
        <x:f>Entradas!I5*Entradas!I6</x:f>
        <x:v>0</x:v>
      </x:c>
      <x:c r="J6" s="25" t="n">
        <x:f>Entradas!J5*Entradas!J6</x:f>
        <x:v>0</x:v>
      </x:c>
      <x:c r="K6" s="25" t="n">
        <x:f>Entradas!K5*Entradas!K6</x:f>
        <x:v>0</x:v>
      </x:c>
      <x:c r="L6" s="25" t="n">
        <x:f>Entradas!L5*Entradas!L6</x:f>
        <x:v>0</x:v>
      </x:c>
      <x:c r="M6" s="25" t="n">
        <x:f>Entradas!M5*Entradas!M6</x:f>
        <x:v>0</x:v>
      </x:c>
      <x:c r="N6" s="3"/>
    </x:row>
    <x:row r="7" ht="27" customHeight="1">
      <x:c r="A7" s="3" t="str">
        <x:v>IVA repercutido</x:v>
      </x:c>
      <x:c r="B7" s="19" t="n">
        <x:f>B6*Config!$B$10</x:f>
        <x:v>0</x:v>
      </x:c>
      <x:c r="C7" s="19" t="n">
        <x:f>C6*Config!$B$10</x:f>
        <x:v>0</x:v>
      </x:c>
      <x:c r="D7" s="19" t="n">
        <x:f>D6*Config!$B$10</x:f>
        <x:v>0</x:v>
      </x:c>
      <x:c r="E7" s="19" t="n">
        <x:f>E6*Config!$B$10</x:f>
        <x:v>0</x:v>
      </x:c>
      <x:c r="F7" s="19" t="n">
        <x:f>F6*Config!$B$10</x:f>
        <x:v>0</x:v>
      </x:c>
      <x:c r="G7" s="19" t="n">
        <x:f>G6*Config!$B$10</x:f>
        <x:v>0</x:v>
      </x:c>
      <x:c r="H7" s="19" t="n">
        <x:f>H6*Config!$B$10</x:f>
        <x:v>0</x:v>
      </x:c>
      <x:c r="I7" s="19" t="n">
        <x:f>I6*Config!$B$10</x:f>
        <x:v>0</x:v>
      </x:c>
      <x:c r="J7" s="19" t="n">
        <x:f>J6*Config!$B$10</x:f>
        <x:v>0</x:v>
      </x:c>
      <x:c r="K7" s="19" t="n">
        <x:f>K6*Config!$B$10</x:f>
        <x:v>0</x:v>
      </x:c>
      <x:c r="L7" s="19" t="n">
        <x:f>L6*Config!$B$10</x:f>
        <x:v>0</x:v>
      </x:c>
      <x:c r="M7" s="19" t="n">
        <x:f>M6*Config!$B$10</x:f>
        <x:v>0</x:v>
      </x:c>
      <x:c r="N7" s="3"/>
    </x:row>
    <x:row r="8" ht="27" customHeight="1">
      <x:c r="A8" s="3" t="str">
        <x:v>Facturacion con IVA</x:v>
      </x:c>
      <x:c r="B8" s="19" t="n">
        <x:f>B6+B7</x:f>
        <x:v>1000</x:v>
      </x:c>
      <x:c r="C8" s="19" t="n">
        <x:f>C6+C7</x:f>
        <x:v>0</x:v>
      </x:c>
      <x:c r="D8" s="19" t="n">
        <x:f>D6+D7</x:f>
        <x:v>0</x:v>
      </x:c>
      <x:c r="E8" s="19" t="n">
        <x:f>E6+E7</x:f>
        <x:v>0</x:v>
      </x:c>
      <x:c r="F8" s="19" t="n">
        <x:f>F6+F7</x:f>
        <x:v>0</x:v>
      </x:c>
      <x:c r="G8" s="19" t="n">
        <x:f>G6+G7</x:f>
        <x:v>0</x:v>
      </x:c>
      <x:c r="H8" s="19" t="n">
        <x:f>H6+H7</x:f>
        <x:v>0</x:v>
      </x:c>
      <x:c r="I8" s="19" t="n">
        <x:f>I6+I7</x:f>
        <x:v>0</x:v>
      </x:c>
      <x:c r="J8" s="19" t="n">
        <x:f>J6+J7</x:f>
        <x:v>0</x:v>
      </x:c>
      <x:c r="K8" s="19" t="n">
        <x:f>K6+K7</x:f>
        <x:v>0</x:v>
      </x:c>
      <x:c r="L8" s="19" t="n">
        <x:f>L6+L7</x:f>
        <x:v>0</x:v>
      </x:c>
      <x:c r="M8" s="19" t="n">
        <x:f>M6+M7</x:f>
        <x:v>0</x:v>
      </x:c>
      <x:c r="N8" s="3"/>
    </x:row>
    <x:row r="9" ht="27" customHeight="1">
      <x:c r="A9" s="3" t="str">
        <x:v>Compras variables base</x:v>
      </x:c>
      <x:c r="B9" s="19" t="n">
        <x:f>Entradas!B5*Entradas!B7</x:f>
        <x:v>700</x:v>
      </x:c>
      <x:c r="C9" s="19" t="n">
        <x:f>Entradas!C5*Entradas!C7</x:f>
        <x:v>0</x:v>
      </x:c>
      <x:c r="D9" s="19" t="n">
        <x:f>Entradas!D5*Entradas!D7</x:f>
        <x:v>0</x:v>
      </x:c>
      <x:c r="E9" s="19" t="n">
        <x:f>Entradas!E5*Entradas!E7</x:f>
        <x:v>0</x:v>
      </x:c>
      <x:c r="F9" s="19" t="n">
        <x:f>Entradas!F5*Entradas!F7</x:f>
        <x:v>0</x:v>
      </x:c>
      <x:c r="G9" s="19" t="n">
        <x:f>Entradas!G5*Entradas!G7</x:f>
        <x:v>0</x:v>
      </x:c>
      <x:c r="H9" s="19" t="n">
        <x:f>Entradas!H5*Entradas!H7</x:f>
        <x:v>0</x:v>
      </x:c>
      <x:c r="I9" s="19" t="n">
        <x:f>Entradas!I5*Entradas!I7</x:f>
        <x:v>0</x:v>
      </x:c>
      <x:c r="J9" s="19" t="n">
        <x:f>Entradas!J5*Entradas!J7</x:f>
        <x:v>0</x:v>
      </x:c>
      <x:c r="K9" s="19" t="n">
        <x:f>Entradas!K5*Entradas!K7</x:f>
        <x:v>0</x:v>
      </x:c>
      <x:c r="L9" s="19" t="n">
        <x:f>Entradas!L5*Entradas!L7</x:f>
        <x:v>0</x:v>
      </x:c>
      <x:c r="M9" s="19" t="n">
        <x:f>Entradas!M5*Entradas!M7</x:f>
        <x:v>0</x:v>
      </x:c>
      <x:c r="N9" s="3"/>
    </x:row>
    <x:row r="10" ht="27" customHeight="1">
      <x:c r="A10" s="3" t="str">
        <x:v>IVA compras variables</x:v>
      </x:c>
      <x:c r="B10" s="19" t="n">
        <x:f>B9*Config!$B$11</x:f>
        <x:v>0</x:v>
      </x:c>
      <x:c r="C10" s="19" t="n">
        <x:f>C9*Config!$B$11</x:f>
        <x:v>0</x:v>
      </x:c>
      <x:c r="D10" s="19" t="n">
        <x:f>D9*Config!$B$11</x:f>
        <x:v>0</x:v>
      </x:c>
      <x:c r="E10" s="19" t="n">
        <x:f>E9*Config!$B$11</x:f>
        <x:v>0</x:v>
      </x:c>
      <x:c r="F10" s="19" t="n">
        <x:f>F9*Config!$B$11</x:f>
        <x:v>0</x:v>
      </x:c>
      <x:c r="G10" s="19" t="n">
        <x:f>G9*Config!$B$11</x:f>
        <x:v>0</x:v>
      </x:c>
      <x:c r="H10" s="19" t="n">
        <x:f>H9*Config!$B$11</x:f>
        <x:v>0</x:v>
      </x:c>
      <x:c r="I10" s="19" t="n">
        <x:f>I9*Config!$B$11</x:f>
        <x:v>0</x:v>
      </x:c>
      <x:c r="J10" s="19" t="n">
        <x:f>J9*Config!$B$11</x:f>
        <x:v>0</x:v>
      </x:c>
      <x:c r="K10" s="19" t="n">
        <x:f>K9*Config!$B$11</x:f>
        <x:v>0</x:v>
      </x:c>
      <x:c r="L10" s="19" t="n">
        <x:f>L9*Config!$B$11</x:f>
        <x:v>0</x:v>
      </x:c>
      <x:c r="M10" s="19" t="n">
        <x:f>M9*Config!$B$11</x:f>
        <x:v>0</x:v>
      </x:c>
      <x:c r="N10" s="3"/>
    </x:row>
    <x:row r="11" ht="27" customHeight="1">
      <x:c r="A11" s="3" t="str">
        <x:v>Compras variables no IVA</x:v>
      </x:c>
      <x:c r="B11" s="19" t="n">
        <x:f>Entradas!B8</x:f>
        <x:v>0</x:v>
      </x:c>
      <x:c r="C11" s="19" t="n">
        <x:f>Entradas!C8</x:f>
        <x:v>0</x:v>
      </x:c>
      <x:c r="D11" s="19" t="n">
        <x:f>Entradas!D8</x:f>
        <x:v>0</x:v>
      </x:c>
      <x:c r="E11" s="19" t="n">
        <x:f>Entradas!E8</x:f>
        <x:v>0</x:v>
      </x:c>
      <x:c r="F11" s="19" t="n">
        <x:f>Entradas!F8</x:f>
        <x:v>0</x:v>
      </x:c>
      <x:c r="G11" s="19" t="n">
        <x:f>Entradas!G8</x:f>
        <x:v>0</x:v>
      </x:c>
      <x:c r="H11" s="19" t="n">
        <x:f>Entradas!H8</x:f>
        <x:v>0</x:v>
      </x:c>
      <x:c r="I11" s="19" t="n">
        <x:f>Entradas!I8</x:f>
        <x:v>0</x:v>
      </x:c>
      <x:c r="J11" s="19" t="n">
        <x:f>Entradas!J8</x:f>
        <x:v>0</x:v>
      </x:c>
      <x:c r="K11" s="19" t="n">
        <x:f>Entradas!K8</x:f>
        <x:v>0</x:v>
      </x:c>
      <x:c r="L11" s="19" t="n">
        <x:f>Entradas!L8</x:f>
        <x:v>0</x:v>
      </x:c>
      <x:c r="M11" s="19" t="n">
        <x:f>Entradas!M8</x:f>
        <x:v>0</x:v>
      </x:c>
      <x:c r="N11" s="3"/>
    </x:row>
    <x:row r="12" ht="27" customHeight="1">
      <x:c r="A12" s="3" t="str">
        <x:v>Coste variable resultado</x:v>
      </x:c>
      <x:c r="B12" s="19" t="n">
        <x:f>B9+B11+B10*(1-Config!$B$16)</x:f>
        <x:v>700</x:v>
      </x:c>
      <x:c r="C12" s="19" t="n">
        <x:f>C9+C11+C10*(1-Config!$B$16)</x:f>
        <x:v>0</x:v>
      </x:c>
      <x:c r="D12" s="19" t="n">
        <x:f>D9+D11+D10*(1-Config!$B$16)</x:f>
        <x:v>0</x:v>
      </x:c>
      <x:c r="E12" s="19" t="n">
        <x:f>E9+E11+E10*(1-Config!$B$16)</x:f>
        <x:v>0</x:v>
      </x:c>
      <x:c r="F12" s="19" t="n">
        <x:f>F9+F11+F10*(1-Config!$B$16)</x:f>
        <x:v>0</x:v>
      </x:c>
      <x:c r="G12" s="19" t="n">
        <x:f>G9+G11+G10*(1-Config!$B$16)</x:f>
        <x:v>0</x:v>
      </x:c>
      <x:c r="H12" s="19" t="n">
        <x:f>H9+H11+H10*(1-Config!$B$16)</x:f>
        <x:v>0</x:v>
      </x:c>
      <x:c r="I12" s="19" t="n">
        <x:f>I9+I11+I10*(1-Config!$B$16)</x:f>
        <x:v>0</x:v>
      </x:c>
      <x:c r="J12" s="19" t="n">
        <x:f>J9+J11+J10*(1-Config!$B$16)</x:f>
        <x:v>0</x:v>
      </x:c>
      <x:c r="K12" s="19" t="n">
        <x:f>K9+K11+K10*(1-Config!$B$16)</x:f>
        <x:v>0</x:v>
      </x:c>
      <x:c r="L12" s="19" t="n">
        <x:f>L9+L11+L10*(1-Config!$B$16)</x:f>
        <x:v>0</x:v>
      </x:c>
      <x:c r="M12" s="19" t="n">
        <x:f>M9+M11+M10*(1-Config!$B$16)</x:f>
        <x:v>0</x:v>
      </x:c>
      <x:c r="N12" s="3"/>
    </x:row>
    <x:row r="13" ht="27" customHeight="1">
      <x:c r="A13" s="3" t="str">
        <x:v>Fijos base sujetos</x:v>
      </x:c>
      <x:c r="B13" s="19" t="n">
        <x:f>SUM(Entradas!B9:B11)</x:f>
        <x:v>0</x:v>
      </x:c>
      <x:c r="C13" s="19" t="n">
        <x:f>SUM(Entradas!C9:C11)</x:f>
        <x:v>0</x:v>
      </x:c>
      <x:c r="D13" s="19" t="n">
        <x:f>SUM(Entradas!D9:D11)</x:f>
        <x:v>0</x:v>
      </x:c>
      <x:c r="E13" s="19" t="n">
        <x:f>SUM(Entradas!E9:E11)</x:f>
        <x:v>0</x:v>
      </x:c>
      <x:c r="F13" s="19" t="n">
        <x:f>SUM(Entradas!F9:F11)</x:f>
        <x:v>0</x:v>
      </x:c>
      <x:c r="G13" s="19" t="n">
        <x:f>SUM(Entradas!G9:G11)</x:f>
        <x:v>0</x:v>
      </x:c>
      <x:c r="H13" s="19" t="n">
        <x:f>SUM(Entradas!H9:H11)</x:f>
        <x:v>0</x:v>
      </x:c>
      <x:c r="I13" s="19" t="n">
        <x:f>SUM(Entradas!I9:I11)</x:f>
        <x:v>0</x:v>
      </x:c>
      <x:c r="J13" s="19" t="n">
        <x:f>SUM(Entradas!J9:J11)</x:f>
        <x:v>0</x:v>
      </x:c>
      <x:c r="K13" s="19" t="n">
        <x:f>SUM(Entradas!K9:K11)</x:f>
        <x:v>0</x:v>
      </x:c>
      <x:c r="L13" s="19" t="n">
        <x:f>SUM(Entradas!L9:L11)</x:f>
        <x:v>0</x:v>
      </x:c>
      <x:c r="M13" s="19" t="n">
        <x:f>SUM(Entradas!M9:M11)</x:f>
        <x:v>0</x:v>
      </x:c>
      <x:c r="N13" s="3"/>
    </x:row>
    <x:row r="14" ht="27" customHeight="1">
      <x:c r="A14" s="3" t="str">
        <x:v>IVA fijos</x:v>
      </x:c>
      <x:c r="B14" s="19" t="n">
        <x:f>Entradas!B9*Config!$B$12+Entradas!B10*Config!$B$13+Entradas!B11*Config!$B$14</x:f>
        <x:v>0</x:v>
      </x:c>
      <x:c r="C14" s="19" t="n">
        <x:f>Entradas!C9*Config!$B$12+Entradas!C10*Config!$B$13+Entradas!C11*Config!$B$14</x:f>
        <x:v>0</x:v>
      </x:c>
      <x:c r="D14" s="19" t="n">
        <x:f>Entradas!D9*Config!$B$12+Entradas!D10*Config!$B$13+Entradas!D11*Config!$B$14</x:f>
        <x:v>0</x:v>
      </x:c>
      <x:c r="E14" s="19" t="n">
        <x:f>Entradas!E9*Config!$B$12+Entradas!E10*Config!$B$13+Entradas!E11*Config!$B$14</x:f>
        <x:v>0</x:v>
      </x:c>
      <x:c r="F14" s="19" t="n">
        <x:f>Entradas!F9*Config!$B$12+Entradas!F10*Config!$B$13+Entradas!F11*Config!$B$14</x:f>
        <x:v>0</x:v>
      </x:c>
      <x:c r="G14" s="19" t="n">
        <x:f>Entradas!G9*Config!$B$12+Entradas!G10*Config!$B$13+Entradas!G11*Config!$B$14</x:f>
        <x:v>0</x:v>
      </x:c>
      <x:c r="H14" s="19" t="n">
        <x:f>Entradas!H9*Config!$B$12+Entradas!H10*Config!$B$13+Entradas!H11*Config!$B$14</x:f>
        <x:v>0</x:v>
      </x:c>
      <x:c r="I14" s="19" t="n">
        <x:f>Entradas!I9*Config!$B$12+Entradas!I10*Config!$B$13+Entradas!I11*Config!$B$14</x:f>
        <x:v>0</x:v>
      </x:c>
      <x:c r="J14" s="19" t="n">
        <x:f>Entradas!J9*Config!$B$12+Entradas!J10*Config!$B$13+Entradas!J11*Config!$B$14</x:f>
        <x:v>0</x:v>
      </x:c>
      <x:c r="K14" s="19" t="n">
        <x:f>Entradas!K9*Config!$B$12+Entradas!K10*Config!$B$13+Entradas!K11*Config!$B$14</x:f>
        <x:v>0</x:v>
      </x:c>
      <x:c r="L14" s="19" t="n">
        <x:f>Entradas!L9*Config!$B$12+Entradas!L10*Config!$B$13+Entradas!L11*Config!$B$14</x:f>
        <x:v>0</x:v>
      </x:c>
      <x:c r="M14" s="19" t="n">
        <x:f>Entradas!M9*Config!$B$12+Entradas!M10*Config!$B$13+Entradas!M11*Config!$B$14</x:f>
        <x:v>0</x:v>
      </x:c>
      <x:c r="N14" s="3"/>
    </x:row>
    <x:row r="15" ht="27" customHeight="1">
      <x:c r="A15" s="3" t="str">
        <x:v>Fijos no IVA</x:v>
      </x:c>
      <x:c r="B15" s="19" t="n">
        <x:f>SUM(Entradas!B12:B15)</x:f>
        <x:v>100</x:v>
      </x:c>
      <x:c r="C15" s="19" t="n">
        <x:f>SUM(Entradas!C12:C15)</x:f>
        <x:v>0</x:v>
      </x:c>
      <x:c r="D15" s="19" t="n">
        <x:f>SUM(Entradas!D12:D15)</x:f>
        <x:v>0</x:v>
      </x:c>
      <x:c r="E15" s="19" t="n">
        <x:f>SUM(Entradas!E12:E15)</x:f>
        <x:v>0</x:v>
      </x:c>
      <x:c r="F15" s="19" t="n">
        <x:f>SUM(Entradas!F12:F15)</x:f>
        <x:v>0</x:v>
      </x:c>
      <x:c r="G15" s="19" t="n">
        <x:f>SUM(Entradas!G12:G15)</x:f>
        <x:v>0</x:v>
      </x:c>
      <x:c r="H15" s="19" t="n">
        <x:f>SUM(Entradas!H12:H15)</x:f>
        <x:v>0</x:v>
      </x:c>
      <x:c r="I15" s="19" t="n">
        <x:f>SUM(Entradas!I12:I15)</x:f>
        <x:v>0</x:v>
      </x:c>
      <x:c r="J15" s="19" t="n">
        <x:f>SUM(Entradas!J12:J15)</x:f>
        <x:v>0</x:v>
      </x:c>
      <x:c r="K15" s="19" t="n">
        <x:f>SUM(Entradas!K12:K15)</x:f>
        <x:v>0</x:v>
      </x:c>
      <x:c r="L15" s="19" t="n">
        <x:f>SUM(Entradas!L12:L15)</x:f>
        <x:v>0</x:v>
      </x:c>
      <x:c r="M15" s="19" t="n">
        <x:f>SUM(Entradas!M12:M15)</x:f>
        <x:v>0</x:v>
      </x:c>
      <x:c r="N15" s="3"/>
    </x:row>
    <x:row r="16" ht="27" customHeight="1">
      <x:c r="A16" s="3" t="str">
        <x:v>Coste fijo resultado</x:v>
      </x:c>
      <x:c r="B16" s="19" t="n">
        <x:f>B13+B15+B14*(1-Config!$B$16)</x:f>
        <x:v>100</x:v>
      </x:c>
      <x:c r="C16" s="19" t="n">
        <x:f>C13+C15+C14*(1-Config!$B$16)</x:f>
        <x:v>0</x:v>
      </x:c>
      <x:c r="D16" s="19" t="n">
        <x:f>D13+D15+D14*(1-Config!$B$16)</x:f>
        <x:v>0</x:v>
      </x:c>
      <x:c r="E16" s="19" t="n">
        <x:f>E13+E15+E14*(1-Config!$B$16)</x:f>
        <x:v>0</x:v>
      </x:c>
      <x:c r="F16" s="19" t="n">
        <x:f>F13+F15+F14*(1-Config!$B$16)</x:f>
        <x:v>0</x:v>
      </x:c>
      <x:c r="G16" s="19" t="n">
        <x:f>G13+G15+G14*(1-Config!$B$16)</x:f>
        <x:v>0</x:v>
      </x:c>
      <x:c r="H16" s="19" t="n">
        <x:f>H13+H15+H14*(1-Config!$B$16)</x:f>
        <x:v>0</x:v>
      </x:c>
      <x:c r="I16" s="19" t="n">
        <x:f>I13+I15+I14*(1-Config!$B$16)</x:f>
        <x:v>0</x:v>
      </x:c>
      <x:c r="J16" s="19" t="n">
        <x:f>J13+J15+J14*(1-Config!$B$16)</x:f>
        <x:v>0</x:v>
      </x:c>
      <x:c r="K16" s="19" t="n">
        <x:f>K13+K15+K14*(1-Config!$B$16)</x:f>
        <x:v>0</x:v>
      </x:c>
      <x:c r="L16" s="19" t="n">
        <x:f>L13+L15+L14*(1-Config!$B$16)</x:f>
        <x:v>0</x:v>
      </x:c>
      <x:c r="M16" s="19" t="n">
        <x:f>M13+M15+M14*(1-Config!$B$16)</x:f>
        <x:v>0</x:v>
      </x:c>
      <x:c r="N16" s="3"/>
    </x:row>
    <x:row r="17" ht="27" customHeight="1">
      <x:c r="A17" s="24" t="str">
        <x:v>Margen contribucion euros</x:v>
      </x:c>
      <x:c r="B17" s="25" t="n">
        <x:f>B6-B12</x:f>
        <x:v>300</x:v>
      </x:c>
      <x:c r="C17" s="25" t="n">
        <x:f>C6-C12</x:f>
        <x:v>0</x:v>
      </x:c>
      <x:c r="D17" s="25" t="n">
        <x:f>D6-D12</x:f>
        <x:v>0</x:v>
      </x:c>
      <x:c r="E17" s="25" t="n">
        <x:f>E6-E12</x:f>
        <x:v>0</x:v>
      </x:c>
      <x:c r="F17" s="25" t="n">
        <x:f>F6-F12</x:f>
        <x:v>0</x:v>
      </x:c>
      <x:c r="G17" s="25" t="n">
        <x:f>G6-G12</x:f>
        <x:v>0</x:v>
      </x:c>
      <x:c r="H17" s="25" t="n">
        <x:f>H6-H12</x:f>
        <x:v>0</x:v>
      </x:c>
      <x:c r="I17" s="25" t="n">
        <x:f>I6-I12</x:f>
        <x:v>0</x:v>
      </x:c>
      <x:c r="J17" s="25" t="n">
        <x:f>J6-J12</x:f>
        <x:v>0</x:v>
      </x:c>
      <x:c r="K17" s="25" t="n">
        <x:f>K6-K12</x:f>
        <x:v>0</x:v>
      </x:c>
      <x:c r="L17" s="25" t="n">
        <x:f>L6-L12</x:f>
        <x:v>0</x:v>
      </x:c>
      <x:c r="M17" s="25" t="n">
        <x:f>M6-M12</x:f>
        <x:v>0</x:v>
      </x:c>
      <x:c r="N17" s="3"/>
    </x:row>
    <x:row r="18" ht="27" customHeight="1">
      <x:c r="A18" s="3" t="str">
        <x:v>Resultado antes amortizacion intereses</x:v>
      </x:c>
      <x:c r="B18" s="19" t="n">
        <x:f>B17-B16</x:f>
        <x:v>200</x:v>
      </x:c>
      <x:c r="C18" s="19" t="n">
        <x:f>C17-C16</x:f>
        <x:v>0</x:v>
      </x:c>
      <x:c r="D18" s="19" t="n">
        <x:f>D17-D16</x:f>
        <x:v>0</x:v>
      </x:c>
      <x:c r="E18" s="19" t="n">
        <x:f>E17-E16</x:f>
        <x:v>0</x:v>
      </x:c>
      <x:c r="F18" s="19" t="n">
        <x:f>F17-F16</x:f>
        <x:v>0</x:v>
      </x:c>
      <x:c r="G18" s="19" t="n">
        <x:f>G17-G16</x:f>
        <x:v>0</x:v>
      </x:c>
      <x:c r="H18" s="19" t="n">
        <x:f>H17-H16</x:f>
        <x:v>0</x:v>
      </x:c>
      <x:c r="I18" s="19" t="n">
        <x:f>I17-I16</x:f>
        <x:v>0</x:v>
      </x:c>
      <x:c r="J18" s="19" t="n">
        <x:f>J17-J16</x:f>
        <x:v>0</x:v>
      </x:c>
      <x:c r="K18" s="19" t="n">
        <x:f>K17-K16</x:f>
        <x:v>0</x:v>
      </x:c>
      <x:c r="L18" s="19" t="n">
        <x:f>L17-L16</x:f>
        <x:v>0</x:v>
      </x:c>
      <x:c r="M18" s="19" t="n">
        <x:f>M17-M16</x:f>
        <x:v>0</x:v>
      </x:c>
      <x:c r="N18" s="3"/>
    </x:row>
    <x:row r="19" ht="27" customHeight="1">
      <x:c r="A19" s="3" t="str">
        <x:v>Amortización contable estimada</x:v>
      </x:c>
      <x:c r="B19" s="19" t="n">
        <x:f>Entradas!B17</x:f>
        <x:v>0</x:v>
      </x:c>
      <x:c r="C19" s="19" t="n">
        <x:f>Entradas!C17</x:f>
        <x:v>0</x:v>
      </x:c>
      <x:c r="D19" s="19" t="n">
        <x:f>Entradas!D17</x:f>
        <x:v>0</x:v>
      </x:c>
      <x:c r="E19" s="19" t="n">
        <x:f>Entradas!E17</x:f>
        <x:v>0</x:v>
      </x:c>
      <x:c r="F19" s="19" t="n">
        <x:f>Entradas!F17</x:f>
        <x:v>0</x:v>
      </x:c>
      <x:c r="G19" s="19" t="n">
        <x:f>Entradas!G17</x:f>
        <x:v>0</x:v>
      </x:c>
      <x:c r="H19" s="19" t="n">
        <x:f>Entradas!H17</x:f>
        <x:v>0</x:v>
      </x:c>
      <x:c r="I19" s="19" t="n">
        <x:f>Entradas!I17</x:f>
        <x:v>0</x:v>
      </x:c>
      <x:c r="J19" s="19" t="n">
        <x:f>Entradas!J17</x:f>
        <x:v>0</x:v>
      </x:c>
      <x:c r="K19" s="19" t="n">
        <x:f>Entradas!K17</x:f>
        <x:v>0</x:v>
      </x:c>
      <x:c r="L19" s="19" t="n">
        <x:f>Entradas!L17</x:f>
        <x:v>0</x:v>
      </x:c>
      <x:c r="M19" s="19" t="n">
        <x:f>Entradas!M17</x:f>
        <x:v>0</x:v>
      </x:c>
      <x:c r="N19" s="3"/>
    </x:row>
    <x:row r="20" ht="27" customHeight="1">
      <x:c r="A20" s="3" t="str">
        <x:v>Resultado explotacion</x:v>
      </x:c>
      <x:c r="B20" s="19" t="n">
        <x:f>B18-B19</x:f>
        <x:v>200</x:v>
      </x:c>
      <x:c r="C20" s="19" t="n">
        <x:f>C18-C19</x:f>
        <x:v>0</x:v>
      </x:c>
      <x:c r="D20" s="19" t="n">
        <x:f>D18-D19</x:f>
        <x:v>0</x:v>
      </x:c>
      <x:c r="E20" s="19" t="n">
        <x:f>E18-E19</x:f>
        <x:v>0</x:v>
      </x:c>
      <x:c r="F20" s="19" t="n">
        <x:f>F18-F19</x:f>
        <x:v>0</x:v>
      </x:c>
      <x:c r="G20" s="19" t="n">
        <x:f>G18-G19</x:f>
        <x:v>0</x:v>
      </x:c>
      <x:c r="H20" s="19" t="n">
        <x:f>H18-H19</x:f>
        <x:v>0</x:v>
      </x:c>
      <x:c r="I20" s="19" t="n">
        <x:f>I18-I19</x:f>
        <x:v>0</x:v>
      </x:c>
      <x:c r="J20" s="19" t="n">
        <x:f>J18-J19</x:f>
        <x:v>0</x:v>
      </x:c>
      <x:c r="K20" s="19" t="n">
        <x:f>K18-K19</x:f>
        <x:v>0</x:v>
      </x:c>
      <x:c r="L20" s="19" t="n">
        <x:f>L18-L19</x:f>
        <x:v>0</x:v>
      </x:c>
      <x:c r="M20" s="19" t="n">
        <x:f>M18-M19</x:f>
        <x:v>0</x:v>
      </x:c>
      <x:c r="N20" s="3"/>
    </x:row>
    <x:row r="21" ht="27" customHeight="1">
      <x:c r="A21" s="3" t="str">
        <x:v>Gastos financieros</x:v>
      </x:c>
      <x:c r="B21" s="19" t="n">
        <x:f>Entradas!B18</x:f>
        <x:v>0</x:v>
      </x:c>
      <x:c r="C21" s="19" t="n">
        <x:f>Entradas!C18</x:f>
        <x:v>0</x:v>
      </x:c>
      <x:c r="D21" s="19" t="n">
        <x:f>Entradas!D18</x:f>
        <x:v>0</x:v>
      </x:c>
      <x:c r="E21" s="19" t="n">
        <x:f>Entradas!E18</x:f>
        <x:v>0</x:v>
      </x:c>
      <x:c r="F21" s="19" t="n">
        <x:f>Entradas!F18</x:f>
        <x:v>0</x:v>
      </x:c>
      <x:c r="G21" s="19" t="n">
        <x:f>Entradas!G18</x:f>
        <x:v>0</x:v>
      </x:c>
      <x:c r="H21" s="19" t="n">
        <x:f>Entradas!H18</x:f>
        <x:v>0</x:v>
      </x:c>
      <x:c r="I21" s="19" t="n">
        <x:f>Entradas!I18</x:f>
        <x:v>0</x:v>
      </x:c>
      <x:c r="J21" s="19" t="n">
        <x:f>Entradas!J18</x:f>
        <x:v>0</x:v>
      </x:c>
      <x:c r="K21" s="19" t="n">
        <x:f>Entradas!K18</x:f>
        <x:v>0</x:v>
      </x:c>
      <x:c r="L21" s="19" t="n">
        <x:f>Entradas!L18</x:f>
        <x:v>0</x:v>
      </x:c>
      <x:c r="M21" s="19" t="n">
        <x:f>Entradas!M18</x:f>
        <x:v>0</x:v>
      </x:c>
      <x:c r="N21" s="3"/>
    </x:row>
    <x:row r="22" ht="27" customHeight="1">
      <x:c r="A22" s="24" t="str">
        <x:v>Resultado antes impuestos</x:v>
      </x:c>
      <x:c r="B22" s="25" t="n">
        <x:f>B20-B21</x:f>
        <x:v>200</x:v>
      </x:c>
      <x:c r="C22" s="25" t="n">
        <x:f>C20-C21</x:f>
        <x:v>0</x:v>
      </x:c>
      <x:c r="D22" s="25" t="n">
        <x:f>D20-D21</x:f>
        <x:v>0</x:v>
      </x:c>
      <x:c r="E22" s="25" t="n">
        <x:f>E20-E21</x:f>
        <x:v>0</x:v>
      </x:c>
      <x:c r="F22" s="25" t="n">
        <x:f>F20-F21</x:f>
        <x:v>0</x:v>
      </x:c>
      <x:c r="G22" s="25" t="n">
        <x:f>G20-G21</x:f>
        <x:v>0</x:v>
      </x:c>
      <x:c r="H22" s="25" t="n">
        <x:f>H20-H21</x:f>
        <x:v>0</x:v>
      </x:c>
      <x:c r="I22" s="25" t="n">
        <x:f>I20-I21</x:f>
        <x:v>0</x:v>
      </x:c>
      <x:c r="J22" s="25" t="n">
        <x:f>J20-J21</x:f>
        <x:v>0</x:v>
      </x:c>
      <x:c r="K22" s="25" t="n">
        <x:f>K20-K21</x:f>
        <x:v>0</x:v>
      </x:c>
      <x:c r="L22" s="25" t="n">
        <x:f>L20-L21</x:f>
        <x:v>0</x:v>
      </x:c>
      <x:c r="M22" s="25" t="n">
        <x:f>M20-M21</x:f>
        <x:v>0</x:v>
      </x:c>
      <x:c r="N22" s="3" t="str">
        <x:v>Resultado económico antes de impuestos; no equivale al dinero disponible.</x:v>
      </x:c>
    </x:row>
    <x:row r="23" ht="27" customHeight="1">
      <x:c r="A23" s="3" t="str">
        <x:v>Coste objetivo titular</x:v>
      </x:c>
      <x:c r="B23" s="19" t="n">
        <x:f>Entradas!B28</x:f>
        <x:v>0</x:v>
      </x:c>
      <x:c r="C23" s="19" t="n">
        <x:f>Entradas!C28</x:f>
        <x:v>0</x:v>
      </x:c>
      <x:c r="D23" s="19" t="n">
        <x:f>Entradas!D28</x:f>
        <x:v>0</x:v>
      </x:c>
      <x:c r="E23" s="19" t="n">
        <x:f>Entradas!E28</x:f>
        <x:v>0</x:v>
      </x:c>
      <x:c r="F23" s="19" t="n">
        <x:f>Entradas!F28</x:f>
        <x:v>0</x:v>
      </x:c>
      <x:c r="G23" s="19" t="n">
        <x:f>Entradas!G28</x:f>
        <x:v>0</x:v>
      </x:c>
      <x:c r="H23" s="19" t="n">
        <x:f>Entradas!H28</x:f>
        <x:v>0</x:v>
      </x:c>
      <x:c r="I23" s="19" t="n">
        <x:f>Entradas!I28</x:f>
        <x:v>0</x:v>
      </x:c>
      <x:c r="J23" s="19" t="n">
        <x:f>Entradas!J28</x:f>
        <x:v>0</x:v>
      </x:c>
      <x:c r="K23" s="19" t="n">
        <x:f>Entradas!K28</x:f>
        <x:v>0</x:v>
      </x:c>
      <x:c r="L23" s="19" t="n">
        <x:f>Entradas!L28</x:f>
        <x:v>0</x:v>
      </x:c>
      <x:c r="M23" s="19" t="n">
        <x:f>Entradas!M28</x:f>
        <x:v>0</x:v>
      </x:c>
      <x:c r="N23" s="3" t="str">
        <x:v>Ajuste analítico del trabajo del titular; no mueve caja ni se duplica si ya está en nómina.</x:v>
      </x:c>
    </x:row>
    <x:row r="24" ht="27" customHeight="1">
      <x:c r="A24" s="24" t="str">
        <x:v>Resultado tras coste objetivo titular</x:v>
      </x:c>
      <x:c r="B24" s="25" t="n">
        <x:f>B22-B23</x:f>
        <x:v>200</x:v>
      </x:c>
      <x:c r="C24" s="25" t="n">
        <x:f>C22-C23</x:f>
        <x:v>0</x:v>
      </x:c>
      <x:c r="D24" s="25" t="n">
        <x:f>D22-D23</x:f>
        <x:v>0</x:v>
      </x:c>
      <x:c r="E24" s="25" t="n">
        <x:f>E22-E23</x:f>
        <x:v>0</x:v>
      </x:c>
      <x:c r="F24" s="25" t="n">
        <x:f>F22-F23</x:f>
        <x:v>0</x:v>
      </x:c>
      <x:c r="G24" s="25" t="n">
        <x:f>G22-G23</x:f>
        <x:v>0</x:v>
      </x:c>
      <x:c r="H24" s="25" t="n">
        <x:f>H22-H23</x:f>
        <x:v>0</x:v>
      </x:c>
      <x:c r="I24" s="25" t="n">
        <x:f>I22-I23</x:f>
        <x:v>0</x:v>
      </x:c>
      <x:c r="J24" s="25" t="n">
        <x:f>J22-J23</x:f>
        <x:v>0</x:v>
      </x:c>
      <x:c r="K24" s="25" t="n">
        <x:f>K22-K23</x:f>
        <x:v>0</x:v>
      </x:c>
      <x:c r="L24" s="25" t="n">
        <x:f>L22-L23</x:f>
        <x:v>0</x:v>
      </x:c>
      <x:c r="M24" s="25" t="n">
        <x:f>M22-M23</x:f>
        <x:v>0</x:v>
      </x:c>
      <x:c r="N24" s="3"/>
    </x:row>
    <x:row r="25" ht="27" customHeight="1">
      <x:c r="A25" s="3" t="str">
        <x:v>Margen antes impuestos sobre ventas</x:v>
      </x:c>
      <x:c r="B25" s="21" t="n">
        <x:f>IF(B6&gt;0,B22/B6,"")</x:f>
        <x:v>0.2</x:v>
      </x:c>
      <x:c r="C25" s="21" t="str">
        <x:f>IF(C6&gt;0,C22/C6,"")</x:f>
      </x:c>
      <x:c r="D25" s="21" t="str">
        <x:f>IF(D6&gt;0,D22/D6,"")</x:f>
      </x:c>
      <x:c r="E25" s="21" t="str">
        <x:f>IF(E6&gt;0,E22/E6,"")</x:f>
      </x:c>
      <x:c r="F25" s="21" t="str">
        <x:f>IF(F6&gt;0,F22/F6,"")</x:f>
      </x:c>
      <x:c r="G25" s="21" t="str">
        <x:f>IF(G6&gt;0,G22/G6,"")</x:f>
      </x:c>
      <x:c r="H25" s="21" t="str">
        <x:f>IF(H6&gt;0,H22/H6,"")</x:f>
      </x:c>
      <x:c r="I25" s="21" t="str">
        <x:f>IF(I6&gt;0,I22/I6,"")</x:f>
      </x:c>
      <x:c r="J25" s="21" t="str">
        <x:f>IF(J6&gt;0,J22/J6,"")</x:f>
      </x:c>
      <x:c r="K25" s="21" t="str">
        <x:f>IF(K6&gt;0,K22/K6,"")</x:f>
      </x:c>
      <x:c r="L25" s="21" t="str">
        <x:f>IF(L6&gt;0,L22/L6,"")</x:f>
      </x:c>
      <x:c r="M25" s="21" t="str">
        <x:f>IF(M6&gt;0,M22/M6,"")</x:f>
      </x:c>
      <x:c r="N25" s="3"/>
    </x:row>
    <x:row r="26" ht="27" customHeight="1">
      <x:c r="A26" s="3" t="str">
        <x:v>Coste completo objetivo por servicio</x:v>
      </x:c>
      <x:c r="B26" s="19" t="n">
        <x:f>IF(B5&gt;0,(B12+B16+B19+B21+B23)/B5,"")</x:f>
        <x:v>80</x:v>
      </x:c>
      <x:c r="C26" s="19" t="str">
        <x:f>IF(C5&gt;0,(C12+C16+C19+C21+C23)/C5,"")</x:f>
      </x:c>
      <x:c r="D26" s="19" t="str">
        <x:f>IF(D5&gt;0,(D12+D16+D19+D21+D23)/D5,"")</x:f>
      </x:c>
      <x:c r="E26" s="19" t="str">
        <x:f>IF(E5&gt;0,(E12+E16+E19+E21+E23)/E5,"")</x:f>
      </x:c>
      <x:c r="F26" s="19" t="str">
        <x:f>IF(F5&gt;0,(F12+F16+F19+F21+F23)/F5,"")</x:f>
      </x:c>
      <x:c r="G26" s="19" t="str">
        <x:f>IF(G5&gt;0,(G12+G16+G19+G21+G23)/G5,"")</x:f>
      </x:c>
      <x:c r="H26" s="19" t="str">
        <x:f>IF(H5&gt;0,(H12+H16+H19+H21+H23)/H5,"")</x:f>
      </x:c>
      <x:c r="I26" s="19" t="str">
        <x:f>IF(I5&gt;0,(I12+I16+I19+I21+I23)/I5,"")</x:f>
      </x:c>
      <x:c r="J26" s="19" t="str">
        <x:f>IF(J5&gt;0,(J12+J16+J19+J21+J23)/J5,"")</x:f>
      </x:c>
      <x:c r="K26" s="19" t="str">
        <x:f>IF(K5&gt;0,(K12+K16+K19+K21+K23)/K5,"")</x:f>
      </x:c>
      <x:c r="L26" s="19" t="str">
        <x:f>IF(L5&gt;0,(L12+L16+L19+L21+L23)/L5,"")</x:f>
      </x:c>
      <x:c r="M26" s="19" t="str">
        <x:f>IF(M5&gt;0,(M12+M16+M19+M21+M23)/M5,"")</x:f>
      </x:c>
      <x:c r="N26" s="3"/>
    </x:row>
    <x:row r="27" ht="27" customHeight="1">
      <x:c r="A27" s="3" t="str">
        <x:v>Precio para margen objetivo</x:v>
      </x:c>
      <x:c r="B27" s="19" t="n">
        <x:f>IF(AND(B5&gt;0,Config!$B$23&lt;1),B26/(1-Config!$B$23),"")</x:f>
        <x:v>100</x:v>
      </x:c>
      <x:c r="C27" s="19" t="str">
        <x:f>IF(AND(C5&gt;0,Config!$B$23&lt;1),C26/(1-Config!$B$23),"")</x:f>
      </x:c>
      <x:c r="D27" s="19" t="str">
        <x:f>IF(AND(D5&gt;0,Config!$B$23&lt;1),D26/(1-Config!$B$23),"")</x:f>
      </x:c>
      <x:c r="E27" s="19" t="str">
        <x:f>IF(AND(E5&gt;0,Config!$B$23&lt;1),E26/(1-Config!$B$23),"")</x:f>
      </x:c>
      <x:c r="F27" s="19" t="str">
        <x:f>IF(AND(F5&gt;0,Config!$B$23&lt;1),F26/(1-Config!$B$23),"")</x:f>
      </x:c>
      <x:c r="G27" s="19" t="str">
        <x:f>IF(AND(G5&gt;0,Config!$B$23&lt;1),G26/(1-Config!$B$23),"")</x:f>
      </x:c>
      <x:c r="H27" s="19" t="str">
        <x:f>IF(AND(H5&gt;0,Config!$B$23&lt;1),H26/(1-Config!$B$23),"")</x:f>
      </x:c>
      <x:c r="I27" s="19" t="str">
        <x:f>IF(AND(I5&gt;0,Config!$B$23&lt;1),I26/(1-Config!$B$23),"")</x:f>
      </x:c>
      <x:c r="J27" s="19" t="str">
        <x:f>IF(AND(J5&gt;0,Config!$B$23&lt;1),J26/(1-Config!$B$23),"")</x:f>
      </x:c>
      <x:c r="K27" s="19" t="str">
        <x:f>IF(AND(K5&gt;0,Config!$B$23&lt;1),K26/(1-Config!$B$23),"")</x:f>
      </x:c>
      <x:c r="L27" s="19" t="str">
        <x:f>IF(AND(L5&gt;0,Config!$B$23&lt;1),L26/(1-Config!$B$23),"")</x:f>
      </x:c>
      <x:c r="M27" s="19" t="str">
        <x:f>IF(AND(M5&gt;0,Config!$B$23&lt;1),M26/(1-Config!$B$23),"")</x:f>
      </x:c>
      <x:c r="N27" s="3" t="str">
        <x:v>Precio con margen objetivo sobre ventas: coste / (1 − margen).</x:v>
      </x:c>
    </x:row>
    <x:row r="28" ht="27" customHeight="1">
      <x:c r="A28" s="3" t="str">
        <x:v>Precio con recargo objetivo</x:v>
      </x:c>
      <x:c r="B28" s="19" t="n">
        <x:f>IF(B5&gt;0,B26*(1+Config!$B$24),"")</x:f>
        <x:v>96</x:v>
      </x:c>
      <x:c r="C28" s="19" t="str">
        <x:f>IF(C5&gt;0,C26*(1+Config!$B$24),"")</x:f>
      </x:c>
      <x:c r="D28" s="19" t="str">
        <x:f>IF(D5&gt;0,D26*(1+Config!$B$24),"")</x:f>
      </x:c>
      <x:c r="E28" s="19" t="str">
        <x:f>IF(E5&gt;0,E26*(1+Config!$B$24),"")</x:f>
      </x:c>
      <x:c r="F28" s="19" t="str">
        <x:f>IF(F5&gt;0,F26*(1+Config!$B$24),"")</x:f>
      </x:c>
      <x:c r="G28" s="19" t="str">
        <x:f>IF(G5&gt;0,G26*(1+Config!$B$24),"")</x:f>
      </x:c>
      <x:c r="H28" s="19" t="str">
        <x:f>IF(H5&gt;0,H26*(1+Config!$B$24),"")</x:f>
      </x:c>
      <x:c r="I28" s="19" t="str">
        <x:f>IF(I5&gt;0,I26*(1+Config!$B$24),"")</x:f>
      </x:c>
      <x:c r="J28" s="19" t="str">
        <x:f>IF(J5&gt;0,J26*(1+Config!$B$24),"")</x:f>
      </x:c>
      <x:c r="K28" s="19" t="str">
        <x:f>IF(K5&gt;0,K26*(1+Config!$B$24),"")</x:f>
      </x:c>
      <x:c r="L28" s="19" t="str">
        <x:f>IF(L5&gt;0,L26*(1+Config!$B$24),"")</x:f>
      </x:c>
      <x:c r="M28" s="19" t="str">
        <x:f>IF(M5&gt;0,M26*(1+Config!$B$24),"")</x:f>
      </x:c>
      <x:c r="N28" s="3" t="str">
        <x:v>Precio con recargo objetivo sobre costes: coste × (1 + recargo).</x:v>
      </x:c>
    </x:row>
    <x:row r="29" ht="27" customHeight="1">
      <x:c r="A29" s="3" t="str">
        <x:v>Margen contribucion porcentaje</x:v>
      </x:c>
      <x:c r="B29" s="21" t="n">
        <x:f>IF(B6&gt;0,B17/B6,"")</x:f>
        <x:v>0.3</x:v>
      </x:c>
      <x:c r="C29" s="21" t="str">
        <x:f>IF(C6&gt;0,C17/C6,"")</x:f>
      </x:c>
      <x:c r="D29" s="21" t="str">
        <x:f>IF(D6&gt;0,D17/D6,"")</x:f>
      </x:c>
      <x:c r="E29" s="21" t="str">
        <x:f>IF(E6&gt;0,E17/E6,"")</x:f>
      </x:c>
      <x:c r="F29" s="21" t="str">
        <x:f>IF(F6&gt;0,F17/F6,"")</x:f>
      </x:c>
      <x:c r="G29" s="21" t="str">
        <x:f>IF(G6&gt;0,G17/G6,"")</x:f>
      </x:c>
      <x:c r="H29" s="21" t="str">
        <x:f>IF(H6&gt;0,H17/H6,"")</x:f>
      </x:c>
      <x:c r="I29" s="21" t="str">
        <x:f>IF(I6&gt;0,I17/I6,"")</x:f>
      </x:c>
      <x:c r="J29" s="21" t="str">
        <x:f>IF(J6&gt;0,J17/J6,"")</x:f>
      </x:c>
      <x:c r="K29" s="21" t="str">
        <x:f>IF(K6&gt;0,K17/K6,"")</x:f>
      </x:c>
      <x:c r="L29" s="21" t="str">
        <x:f>IF(L6&gt;0,L17/L6,"")</x:f>
      </x:c>
      <x:c r="M29" s="21" t="str">
        <x:f>IF(M6&gt;0,M17/M6,"")</x:f>
      </x:c>
      <x:c r="N29" s="3"/>
    </x:row>
    <x:row r="30" ht="27" customHeight="1">
      <x:c r="A30" s="24" t="str">
        <x:v>Unidades equilibrio objetivo</x:v>
      </x:c>
      <x:c r="B30" s="27" t="n">
        <x:f>IF(AND(B5&gt;0,B17&gt;0),ROUNDUP((B16+B19+B21+B23)/(B17/B5),0),"")</x:f>
        <x:v>4</x:v>
      </x:c>
      <x:c r="C30" s="27" t="str">
        <x:f>IF(AND(C5&gt;0,C17&gt;0),ROUNDUP((C16+C19+C21+C23)/(C17/C5),0),"")</x:f>
      </x:c>
      <x:c r="D30" s="27" t="str">
        <x:f>IF(AND(D5&gt;0,D17&gt;0),ROUNDUP((D16+D19+D21+D23)/(D17/D5),0),"")</x:f>
      </x:c>
      <x:c r="E30" s="27" t="str">
        <x:f>IF(AND(E5&gt;0,E17&gt;0),ROUNDUP((E16+E19+E21+E23)/(E17/E5),0),"")</x:f>
      </x:c>
      <x:c r="F30" s="27" t="str">
        <x:f>IF(AND(F5&gt;0,F17&gt;0),ROUNDUP((F16+F19+F21+F23)/(F17/F5),0),"")</x:f>
      </x:c>
      <x:c r="G30" s="27" t="str">
        <x:f>IF(AND(G5&gt;0,G17&gt;0),ROUNDUP((G16+G19+G21+G23)/(G17/G5),0),"")</x:f>
      </x:c>
      <x:c r="H30" s="27" t="str">
        <x:f>IF(AND(H5&gt;0,H17&gt;0),ROUNDUP((H16+H19+H21+H23)/(H17/H5),0),"")</x:f>
      </x:c>
      <x:c r="I30" s="27" t="str">
        <x:f>IF(AND(I5&gt;0,I17&gt;0),ROUNDUP((I16+I19+I21+I23)/(I17/I5),0),"")</x:f>
      </x:c>
      <x:c r="J30" s="27" t="str">
        <x:f>IF(AND(J5&gt;0,J17&gt;0),ROUNDUP((J16+J19+J21+J23)/(J17/J5),0),"")</x:f>
      </x:c>
      <x:c r="K30" s="27" t="str">
        <x:f>IF(AND(K5&gt;0,K17&gt;0),ROUNDUP((K16+K19+K21+K23)/(K17/K5),0),"")</x:f>
      </x:c>
      <x:c r="L30" s="27" t="str">
        <x:f>IF(AND(L5&gt;0,L17&gt;0),ROUNDUP((L16+L19+L21+L23)/(L17/L5),0),"")</x:f>
      </x:c>
      <x:c r="M30" s="27" t="str">
        <x:f>IF(AND(M5&gt;0,M17&gt;0),ROUNDUP((M16+M19+M21+M23)/(M17/M5),0),"")</x:f>
      </x:c>
      <x:c r="N30" s="3" t="str">
        <x:v>Unidades de equilibrio redondeadas hacia arriba; vacío si no hay contribución positiva.</x:v>
      </x:c>
    </x:row>
    <x:row r="31" ht="27" customHeight="1">
      <x:c r="A31" s="3"/>
      <x:c r="B31" s="19"/>
      <x:c r="C31" s="19"/>
      <x:c r="D31" s="19"/>
      <x:c r="E31" s="19"/>
      <x:c r="F31" s="19"/>
      <x:c r="G31" s="19"/>
      <x:c r="H31" s="19"/>
      <x:c r="I31" s="19"/>
      <x:c r="J31" s="19"/>
      <x:c r="K31" s="19"/>
      <x:c r="L31" s="19"/>
      <x:c r="M31" s="19"/>
      <x:c r="N31" s="3"/>
    </x:row>
    <x:row r="32" ht="27" customHeight="1">
      <x:c r="A32" s="3" t="str">
        <x:v>Cobros facturas del plan</x:v>
      </x:c>
      <x:c r="B32" s="19" t="n">
        <x:f>B8*Config!$B$17+0+0</x:f>
        <x:v>1000</x:v>
      </x:c>
      <x:c r="C32" s="19" t="n">
        <x:f>C8*Config!$B$17+B8*Config!$B$18+0</x:f>
        <x:v>0</x:v>
      </x:c>
      <x:c r="D32" s="19" t="n">
        <x:f>D8*Config!$B$17+C8*Config!$B$18+B8*Config!$B$19</x:f>
        <x:v>0</x:v>
      </x:c>
      <x:c r="E32" s="19" t="n">
        <x:f>E8*Config!$B$17+D8*Config!$B$18+C8*Config!$B$19</x:f>
        <x:v>0</x:v>
      </x:c>
      <x:c r="F32" s="19" t="n">
        <x:f>F8*Config!$B$17+E8*Config!$B$18+D8*Config!$B$19</x:f>
        <x:v>0</x:v>
      </x:c>
      <x:c r="G32" s="19" t="n">
        <x:f>G8*Config!$B$17+F8*Config!$B$18+E8*Config!$B$19</x:f>
        <x:v>0</x:v>
      </x:c>
      <x:c r="H32" s="19" t="n">
        <x:f>H8*Config!$B$17+G8*Config!$B$18+F8*Config!$B$19</x:f>
        <x:v>0</x:v>
      </x:c>
      <x:c r="I32" s="19" t="n">
        <x:f>I8*Config!$B$17+H8*Config!$B$18+G8*Config!$B$19</x:f>
        <x:v>0</x:v>
      </x:c>
      <x:c r="J32" s="19" t="n">
        <x:f>J8*Config!$B$17+I8*Config!$B$18+H8*Config!$B$19</x:f>
        <x:v>0</x:v>
      </x:c>
      <x:c r="K32" s="19" t="n">
        <x:f>K8*Config!$B$17+J8*Config!$B$18+I8*Config!$B$19</x:f>
        <x:v>0</x:v>
      </x:c>
      <x:c r="L32" s="19" t="n">
        <x:f>L8*Config!$B$17+K8*Config!$B$18+J8*Config!$B$19</x:f>
        <x:v>0</x:v>
      </x:c>
      <x:c r="M32" s="19" t="n">
        <x:f>M8*Config!$B$17+L8*Config!$B$18+K8*Config!$B$19</x:f>
        <x:v>0</x:v>
      </x:c>
      <x:c r="N32" s="3"/>
    </x:row>
    <x:row r="33" ht="27" customHeight="1">
      <x:c r="A33" s="3" t="str">
        <x:v>Cobros de saldos iniciales</x:v>
      </x:c>
      <x:c r="B33" s="19" t="n">
        <x:f>Entradas!B26</x:f>
        <x:v>0</x:v>
      </x:c>
      <x:c r="C33" s="19" t="n">
        <x:f>Entradas!C26</x:f>
        <x:v>0</x:v>
      </x:c>
      <x:c r="D33" s="19" t="n">
        <x:f>Entradas!D26</x:f>
        <x:v>0</x:v>
      </x:c>
      <x:c r="E33" s="19" t="n">
        <x:f>Entradas!E26</x:f>
        <x:v>0</x:v>
      </x:c>
      <x:c r="F33" s="19" t="n">
        <x:f>Entradas!F26</x:f>
        <x:v>0</x:v>
      </x:c>
      <x:c r="G33" s="19" t="n">
        <x:f>Entradas!G26</x:f>
        <x:v>0</x:v>
      </x:c>
      <x:c r="H33" s="19" t="n">
        <x:f>Entradas!H26</x:f>
        <x:v>0</x:v>
      </x:c>
      <x:c r="I33" s="19" t="n">
        <x:f>Entradas!I26</x:f>
        <x:v>0</x:v>
      </x:c>
      <x:c r="J33" s="19" t="n">
        <x:f>Entradas!J26</x:f>
        <x:v>0</x:v>
      </x:c>
      <x:c r="K33" s="19" t="n">
        <x:f>Entradas!K26</x:f>
        <x:v>0</x:v>
      </x:c>
      <x:c r="L33" s="19" t="n">
        <x:f>Entradas!L26</x:f>
        <x:v>0</x:v>
      </x:c>
      <x:c r="M33" s="19" t="n">
        <x:f>Entradas!M26</x:f>
        <x:v>0</x:v>
      </x:c>
      <x:c r="N33" s="3"/>
    </x:row>
    <x:row r="34" ht="27" customHeight="1">
      <x:c r="A34" s="3" t="str">
        <x:v>Pagos compras variables del plan</x:v>
      </x:c>
      <x:c r="B34" s="19" t="n">
        <x:f>(B9+B10+B11)*Config!$B$20+0+0</x:f>
        <x:v>700</x:v>
      </x:c>
      <x:c r="C34" s="19" t="n">
        <x:f>(C9+C10+C11)*Config!$B$20+(B9+B10+B11)*Config!$B$21+0</x:f>
        <x:v>0</x:v>
      </x:c>
      <x:c r="D34" s="19" t="n">
        <x:f>(D9+D10+D11)*Config!$B$20+(C9+C10+C11)*Config!$B$21+(B9+B10+B11)*Config!$B$22</x:f>
        <x:v>0</x:v>
      </x:c>
      <x:c r="E34" s="19" t="n">
        <x:f>(E9+E10+E11)*Config!$B$20+(D9+D10+D11)*Config!$B$21+(C9+C10+C11)*Config!$B$22</x:f>
        <x:v>0</x:v>
      </x:c>
      <x:c r="F34" s="19" t="n">
        <x:f>(F9+F10+F11)*Config!$B$20+(E9+E10+E11)*Config!$B$21+(D9+D10+D11)*Config!$B$22</x:f>
        <x:v>0</x:v>
      </x:c>
      <x:c r="G34" s="19" t="n">
        <x:f>(G9+G10+G11)*Config!$B$20+(F9+F10+F11)*Config!$B$21+(E9+E10+E11)*Config!$B$22</x:f>
        <x:v>0</x:v>
      </x:c>
      <x:c r="H34" s="19" t="n">
        <x:f>(H9+H10+H11)*Config!$B$20+(G9+G10+G11)*Config!$B$21+(F9+F10+F11)*Config!$B$22</x:f>
        <x:v>0</x:v>
      </x:c>
      <x:c r="I34" s="19" t="n">
        <x:f>(I9+I10+I11)*Config!$B$20+(H9+H10+H11)*Config!$B$21+(G9+G10+G11)*Config!$B$22</x:f>
        <x:v>0</x:v>
      </x:c>
      <x:c r="J34" s="19" t="n">
        <x:f>(J9+J10+J11)*Config!$B$20+(I9+I10+I11)*Config!$B$21+(H9+H10+H11)*Config!$B$22</x:f>
        <x:v>0</x:v>
      </x:c>
      <x:c r="K34" s="19" t="n">
        <x:f>(K9+K10+K11)*Config!$B$20+(J9+J10+J11)*Config!$B$21+(I9+I10+I11)*Config!$B$22</x:f>
        <x:v>0</x:v>
      </x:c>
      <x:c r="L34" s="19" t="n">
        <x:f>(L9+L10+L11)*Config!$B$20+(K9+K10+K11)*Config!$B$21+(J9+J10+J11)*Config!$B$22</x:f>
        <x:v>0</x:v>
      </x:c>
      <x:c r="M34" s="19" t="n">
        <x:f>(M9+M10+M11)*Config!$B$20+(L9+L10+L11)*Config!$B$21+(K9+K10+K11)*Config!$B$22</x:f>
        <x:v>0</x:v>
      </x:c>
      <x:c r="N34" s="3"/>
    </x:row>
    <x:row r="35" ht="27" customHeight="1">
      <x:c r="A35" s="3" t="str">
        <x:v>Pagos de saldos iniciales</x:v>
      </x:c>
      <x:c r="B35" s="19" t="n">
        <x:f>Entradas!B27</x:f>
        <x:v>0</x:v>
      </x:c>
      <x:c r="C35" s="19" t="n">
        <x:f>Entradas!C27</x:f>
        <x:v>0</x:v>
      </x:c>
      <x:c r="D35" s="19" t="n">
        <x:f>Entradas!D27</x:f>
        <x:v>0</x:v>
      </x:c>
      <x:c r="E35" s="19" t="n">
        <x:f>Entradas!E27</x:f>
        <x:v>0</x:v>
      </x:c>
      <x:c r="F35" s="19" t="n">
        <x:f>Entradas!F27</x:f>
        <x:v>0</x:v>
      </x:c>
      <x:c r="G35" s="19" t="n">
        <x:f>Entradas!G27</x:f>
        <x:v>0</x:v>
      </x:c>
      <x:c r="H35" s="19" t="n">
        <x:f>Entradas!H27</x:f>
        <x:v>0</x:v>
      </x:c>
      <x:c r="I35" s="19" t="n">
        <x:f>Entradas!I27</x:f>
        <x:v>0</x:v>
      </x:c>
      <x:c r="J35" s="19" t="n">
        <x:f>Entradas!J27</x:f>
        <x:v>0</x:v>
      </x:c>
      <x:c r="K35" s="19" t="n">
        <x:f>Entradas!K27</x:f>
        <x:v>0</x:v>
      </x:c>
      <x:c r="L35" s="19" t="n">
        <x:f>Entradas!L27</x:f>
        <x:v>0</x:v>
      </x:c>
      <x:c r="M35" s="19" t="n">
        <x:f>Entradas!M27</x:f>
        <x:v>0</x:v>
      </x:c>
      <x:c r="N35" s="3"/>
    </x:row>
    <x:row r="36" ht="27" customHeight="1">
      <x:c r="A36" s="3" t="str">
        <x:v>Pagos fijos corrientes</x:v>
      </x:c>
      <x:c r="B36" s="19" t="n">
        <x:f>B13+B14+B15</x:f>
        <x:v>100</x:v>
      </x:c>
      <x:c r="C36" s="19" t="n">
        <x:f>C13+C14+C15</x:f>
        <x:v>0</x:v>
      </x:c>
      <x:c r="D36" s="19" t="n">
        <x:f>D13+D14+D15</x:f>
        <x:v>0</x:v>
      </x:c>
      <x:c r="E36" s="19" t="n">
        <x:f>E13+E14+E15</x:f>
        <x:v>0</x:v>
      </x:c>
      <x:c r="F36" s="19" t="n">
        <x:f>F13+F14+F15</x:f>
        <x:v>0</x:v>
      </x:c>
      <x:c r="G36" s="19" t="n">
        <x:f>G13+G14+G15</x:f>
        <x:v>0</x:v>
      </x:c>
      <x:c r="H36" s="19" t="n">
        <x:f>H13+H14+H15</x:f>
        <x:v>0</x:v>
      </x:c>
      <x:c r="I36" s="19" t="n">
        <x:f>I13+I14+I15</x:f>
        <x:v>0</x:v>
      </x:c>
      <x:c r="J36" s="19" t="n">
        <x:f>J13+J14+J15</x:f>
        <x:v>0</x:v>
      </x:c>
      <x:c r="K36" s="19" t="n">
        <x:f>K13+K14+K15</x:f>
        <x:v>0</x:v>
      </x:c>
      <x:c r="L36" s="19" t="n">
        <x:f>L13+L14+L15</x:f>
        <x:v>0</x:v>
      </x:c>
      <x:c r="M36" s="19" t="n">
        <x:f>M13+M14+M15</x:f>
        <x:v>0</x:v>
      </x:c>
      <x:c r="N36" s="3"/>
    </x:row>
    <x:row r="37" ht="27" customHeight="1">
      <x:c r="A37" s="3" t="str">
        <x:v>Intereses pagados</x:v>
      </x:c>
      <x:c r="B37" s="19" t="n">
        <x:f>B21</x:f>
        <x:v>0</x:v>
      </x:c>
      <x:c r="C37" s="19" t="n">
        <x:f>C21</x:f>
        <x:v>0</x:v>
      </x:c>
      <x:c r="D37" s="19" t="n">
        <x:f>D21</x:f>
        <x:v>0</x:v>
      </x:c>
      <x:c r="E37" s="19" t="n">
        <x:f>E21</x:f>
        <x:v>0</x:v>
      </x:c>
      <x:c r="F37" s="19" t="n">
        <x:f>F21</x:f>
        <x:v>0</x:v>
      </x:c>
      <x:c r="G37" s="19" t="n">
        <x:f>G21</x:f>
        <x:v>0</x:v>
      </x:c>
      <x:c r="H37" s="19" t="n">
        <x:f>H21</x:f>
        <x:v>0</x:v>
      </x:c>
      <x:c r="I37" s="19" t="n">
        <x:f>I21</x:f>
        <x:v>0</x:v>
      </x:c>
      <x:c r="J37" s="19" t="n">
        <x:f>J21</x:f>
        <x:v>0</x:v>
      </x:c>
      <x:c r="K37" s="19" t="n">
        <x:f>K21</x:f>
        <x:v>0</x:v>
      </x:c>
      <x:c r="L37" s="19" t="n">
        <x:f>L21</x:f>
        <x:v>0</x:v>
      </x:c>
      <x:c r="M37" s="19" t="n">
        <x:f>M21</x:f>
        <x:v>0</x:v>
      </x:c>
      <x:c r="N37" s="3"/>
    </x:row>
    <x:row r="38" ht="27" customHeight="1">
      <x:c r="A38" s="3" t="str">
        <x:v>Inversion pagada con IVA</x:v>
      </x:c>
      <x:c r="B38" s="19" t="n">
        <x:f>Entradas!B16*(1+Config!$B$15)</x:f>
        <x:v>0</x:v>
      </x:c>
      <x:c r="C38" s="19" t="n">
        <x:f>Entradas!C16*(1+Config!$B$15)</x:f>
        <x:v>0</x:v>
      </x:c>
      <x:c r="D38" s="19" t="n">
        <x:f>Entradas!D16*(1+Config!$B$15)</x:f>
        <x:v>0</x:v>
      </x:c>
      <x:c r="E38" s="19" t="n">
        <x:f>Entradas!E16*(1+Config!$B$15)</x:f>
        <x:v>0</x:v>
      </x:c>
      <x:c r="F38" s="19" t="n">
        <x:f>Entradas!F16*(1+Config!$B$15)</x:f>
        <x:v>0</x:v>
      </x:c>
      <x:c r="G38" s="19" t="n">
        <x:f>Entradas!G16*(1+Config!$B$15)</x:f>
        <x:v>0</x:v>
      </x:c>
      <x:c r="H38" s="19" t="n">
        <x:f>Entradas!H16*(1+Config!$B$15)</x:f>
        <x:v>0</x:v>
      </x:c>
      <x:c r="I38" s="19" t="n">
        <x:f>Entradas!I16*(1+Config!$B$15)</x:f>
        <x:v>0</x:v>
      </x:c>
      <x:c r="J38" s="19" t="n">
        <x:f>Entradas!J16*(1+Config!$B$15)</x:f>
        <x:v>0</x:v>
      </x:c>
      <x:c r="K38" s="19" t="n">
        <x:f>Entradas!K16*(1+Config!$B$15)</x:f>
        <x:v>0</x:v>
      </x:c>
      <x:c r="L38" s="19" t="n">
        <x:f>Entradas!L16*(1+Config!$B$15)</x:f>
        <x:v>0</x:v>
      </x:c>
      <x:c r="M38" s="19" t="n">
        <x:f>Entradas!M16*(1+Config!$B$15)</x:f>
        <x:v>0</x:v>
      </x:c>
      <x:c r="N38" s="3" t="str">
        <x:v>La inversión se paga con IVA, pero no se descuenta íntegramente del resultado económico.</x:v>
      </x:c>
    </x:row>
    <x:row r="39" ht="27" customHeight="1">
      <x:c r="A39" s="3" t="str">
        <x:v>Préstamos recibidos</x:v>
      </x:c>
      <x:c r="B39" s="19" t="n">
        <x:f>Entradas!B20</x:f>
        <x:v>0</x:v>
      </x:c>
      <x:c r="C39" s="19" t="n">
        <x:f>Entradas!C20</x:f>
        <x:v>0</x:v>
      </x:c>
      <x:c r="D39" s="19" t="n">
        <x:f>Entradas!D20</x:f>
        <x:v>0</x:v>
      </x:c>
      <x:c r="E39" s="19" t="n">
        <x:f>Entradas!E20</x:f>
        <x:v>0</x:v>
      </x:c>
      <x:c r="F39" s="19" t="n">
        <x:f>Entradas!F20</x:f>
        <x:v>0</x:v>
      </x:c>
      <x:c r="G39" s="19" t="n">
        <x:f>Entradas!G20</x:f>
        <x:v>0</x:v>
      </x:c>
      <x:c r="H39" s="19" t="n">
        <x:f>Entradas!H20</x:f>
        <x:v>0</x:v>
      </x:c>
      <x:c r="I39" s="19" t="n">
        <x:f>Entradas!I20</x:f>
        <x:v>0</x:v>
      </x:c>
      <x:c r="J39" s="19" t="n">
        <x:f>Entradas!J20</x:f>
        <x:v>0</x:v>
      </x:c>
      <x:c r="K39" s="19" t="n">
        <x:f>Entradas!K20</x:f>
        <x:v>0</x:v>
      </x:c>
      <x:c r="L39" s="19" t="n">
        <x:f>Entradas!L20</x:f>
        <x:v>0</x:v>
      </x:c>
      <x:c r="M39" s="19" t="n">
        <x:f>Entradas!M20</x:f>
        <x:v>0</x:v>
      </x:c>
      <x:c r="N39" s="3"/>
    </x:row>
    <x:row r="40" ht="27" customHeight="1">
      <x:c r="A40" s="3" t="str">
        <x:v>Devolución de principal</x:v>
      </x:c>
      <x:c r="B40" s="19" t="n">
        <x:f>Entradas!B19</x:f>
        <x:v>0</x:v>
      </x:c>
      <x:c r="C40" s="19" t="n">
        <x:f>Entradas!C19</x:f>
        <x:v>0</x:v>
      </x:c>
      <x:c r="D40" s="19" t="n">
        <x:f>Entradas!D19</x:f>
        <x:v>0</x:v>
      </x:c>
      <x:c r="E40" s="19" t="n">
        <x:f>Entradas!E19</x:f>
        <x:v>0</x:v>
      </x:c>
      <x:c r="F40" s="19" t="n">
        <x:f>Entradas!F19</x:f>
        <x:v>0</x:v>
      </x:c>
      <x:c r="G40" s="19" t="n">
        <x:f>Entradas!G19</x:f>
        <x:v>0</x:v>
      </x:c>
      <x:c r="H40" s="19" t="n">
        <x:f>Entradas!H19</x:f>
        <x:v>0</x:v>
      </x:c>
      <x:c r="I40" s="19" t="n">
        <x:f>Entradas!I19</x:f>
        <x:v>0</x:v>
      </x:c>
      <x:c r="J40" s="19" t="n">
        <x:f>Entradas!J19</x:f>
        <x:v>0</x:v>
      </x:c>
      <x:c r="K40" s="19" t="n">
        <x:f>Entradas!K19</x:f>
        <x:v>0</x:v>
      </x:c>
      <x:c r="L40" s="19" t="n">
        <x:f>Entradas!L19</x:f>
        <x:v>0</x:v>
      </x:c>
      <x:c r="M40" s="19" t="n">
        <x:f>Entradas!M19</x:f>
        <x:v>0</x:v>
      </x:c>
      <x:c r="N40" s="3"/>
    </x:row>
    <x:row r="41" ht="27" customHeight="1">
      <x:c r="A41" s="3" t="str">
        <x:v>Aportaciones del propietario</x:v>
      </x:c>
      <x:c r="B41" s="19" t="n">
        <x:f>Entradas!B21</x:f>
        <x:v>0</x:v>
      </x:c>
      <x:c r="C41" s="19" t="n">
        <x:f>Entradas!C21</x:f>
        <x:v>0</x:v>
      </x:c>
      <x:c r="D41" s="19" t="n">
        <x:f>Entradas!D21</x:f>
        <x:v>0</x:v>
      </x:c>
      <x:c r="E41" s="19" t="n">
        <x:f>Entradas!E21</x:f>
        <x:v>0</x:v>
      </x:c>
      <x:c r="F41" s="19" t="n">
        <x:f>Entradas!F21</x:f>
        <x:v>0</x:v>
      </x:c>
      <x:c r="G41" s="19" t="n">
        <x:f>Entradas!G21</x:f>
        <x:v>0</x:v>
      </x:c>
      <x:c r="H41" s="19" t="n">
        <x:f>Entradas!H21</x:f>
        <x:v>0</x:v>
      </x:c>
      <x:c r="I41" s="19" t="n">
        <x:f>Entradas!I21</x:f>
        <x:v>0</x:v>
      </x:c>
      <x:c r="J41" s="19" t="n">
        <x:f>Entradas!J21</x:f>
        <x:v>0</x:v>
      </x:c>
      <x:c r="K41" s="19" t="n">
        <x:f>Entradas!K21</x:f>
        <x:v>0</x:v>
      </x:c>
      <x:c r="L41" s="19" t="n">
        <x:f>Entradas!L21</x:f>
        <x:v>0</x:v>
      </x:c>
      <x:c r="M41" s="19" t="n">
        <x:f>Entradas!M21</x:f>
        <x:v>0</x:v>
      </x:c>
      <x:c r="N41" s="3"/>
    </x:row>
    <x:row r="42" ht="27" customHeight="1">
      <x:c r="A42" s="3" t="str">
        <x:v>Retiradas del propietario</x:v>
      </x:c>
      <x:c r="B42" s="19" t="n">
        <x:f>Entradas!B22</x:f>
        <x:v>0</x:v>
      </x:c>
      <x:c r="C42" s="19" t="n">
        <x:f>Entradas!C22</x:f>
        <x:v>0</x:v>
      </x:c>
      <x:c r="D42" s="19" t="n">
        <x:f>Entradas!D22</x:f>
        <x:v>0</x:v>
      </x:c>
      <x:c r="E42" s="19" t="n">
        <x:f>Entradas!E22</x:f>
        <x:v>0</x:v>
      </x:c>
      <x:c r="F42" s="19" t="n">
        <x:f>Entradas!F22</x:f>
        <x:v>0</x:v>
      </x:c>
      <x:c r="G42" s="19" t="n">
        <x:f>Entradas!G22</x:f>
        <x:v>0</x:v>
      </x:c>
      <x:c r="H42" s="19" t="n">
        <x:f>Entradas!H22</x:f>
        <x:v>0</x:v>
      </x:c>
      <x:c r="I42" s="19" t="n">
        <x:f>Entradas!I22</x:f>
        <x:v>0</x:v>
      </x:c>
      <x:c r="J42" s="19" t="n">
        <x:f>Entradas!J22</x:f>
        <x:v>0</x:v>
      </x:c>
      <x:c r="K42" s="19" t="n">
        <x:f>Entradas!K22</x:f>
        <x:v>0</x:v>
      </x:c>
      <x:c r="L42" s="19" t="n">
        <x:f>Entradas!L22</x:f>
        <x:v>0</x:v>
      </x:c>
      <x:c r="M42" s="19" t="n">
        <x:f>Entradas!M22</x:f>
        <x:v>0</x:v>
      </x:c>
      <x:c r="N42" s="3"/>
    </x:row>
    <x:row r="43" ht="27" customHeight="1">
      <x:c r="A43" s="3" t="str">
        <x:v>IVA ingresado a Hacienda</x:v>
      </x:c>
      <x:c r="B43" s="19" t="n">
        <x:f>Entradas!B23</x:f>
        <x:v>0</x:v>
      </x:c>
      <x:c r="C43" s="19" t="n">
        <x:f>Entradas!C23</x:f>
        <x:v>0</x:v>
      </x:c>
      <x:c r="D43" s="19" t="n">
        <x:f>Entradas!D23</x:f>
        <x:v>0</x:v>
      </x:c>
      <x:c r="E43" s="19" t="n">
        <x:f>Entradas!E23</x:f>
        <x:v>0</x:v>
      </x:c>
      <x:c r="F43" s="19" t="n">
        <x:f>Entradas!F23</x:f>
        <x:v>0</x:v>
      </x:c>
      <x:c r="G43" s="19" t="n">
        <x:f>Entradas!G23</x:f>
        <x:v>0</x:v>
      </x:c>
      <x:c r="H43" s="19" t="n">
        <x:f>Entradas!H23</x:f>
        <x:v>0</x:v>
      </x:c>
      <x:c r="I43" s="19" t="n">
        <x:f>Entradas!I23</x:f>
        <x:v>0</x:v>
      </x:c>
      <x:c r="J43" s="19" t="n">
        <x:f>Entradas!J23</x:f>
        <x:v>0</x:v>
      </x:c>
      <x:c r="K43" s="19" t="n">
        <x:f>Entradas!K23</x:f>
        <x:v>0</x:v>
      </x:c>
      <x:c r="L43" s="19" t="n">
        <x:f>Entradas!L23</x:f>
        <x:v>0</x:v>
      </x:c>
      <x:c r="M43" s="19" t="n">
        <x:f>Entradas!M23</x:f>
        <x:v>0</x:v>
      </x:c>
      <x:c r="N43" s="3"/>
    </x:row>
    <x:row r="44" ht="27" customHeight="1">
      <x:c r="A44" s="3" t="str">
        <x:v>IVA devuelto y cobrado</x:v>
      </x:c>
      <x:c r="B44" s="19" t="n">
        <x:f>Entradas!B24</x:f>
        <x:v>0</x:v>
      </x:c>
      <x:c r="C44" s="19" t="n">
        <x:f>Entradas!C24</x:f>
        <x:v>0</x:v>
      </x:c>
      <x:c r="D44" s="19" t="n">
        <x:f>Entradas!D24</x:f>
        <x:v>0</x:v>
      </x:c>
      <x:c r="E44" s="19" t="n">
        <x:f>Entradas!E24</x:f>
        <x:v>0</x:v>
      </x:c>
      <x:c r="F44" s="19" t="n">
        <x:f>Entradas!F24</x:f>
        <x:v>0</x:v>
      </x:c>
      <x:c r="G44" s="19" t="n">
        <x:f>Entradas!G24</x:f>
        <x:v>0</x:v>
      </x:c>
      <x:c r="H44" s="19" t="n">
        <x:f>Entradas!H24</x:f>
        <x:v>0</x:v>
      </x:c>
      <x:c r="I44" s="19" t="n">
        <x:f>Entradas!I24</x:f>
        <x:v>0</x:v>
      </x:c>
      <x:c r="J44" s="19" t="n">
        <x:f>Entradas!J24</x:f>
        <x:v>0</x:v>
      </x:c>
      <x:c r="K44" s="19" t="n">
        <x:f>Entradas!K24</x:f>
        <x:v>0</x:v>
      </x:c>
      <x:c r="L44" s="19" t="n">
        <x:f>Entradas!L24</x:f>
        <x:v>0</x:v>
      </x:c>
      <x:c r="M44" s="19" t="n">
        <x:f>Entradas!M24</x:f>
        <x:v>0</x:v>
      </x:c>
      <x:c r="N44" s="3"/>
    </x:row>
    <x:row r="45" ht="27" customHeight="1">
      <x:c r="A45" s="3" t="str">
        <x:v>Pagos de IRPF / IS</x:v>
      </x:c>
      <x:c r="B45" s="19" t="n">
        <x:f>Entradas!B25</x:f>
        <x:v>0</x:v>
      </x:c>
      <x:c r="C45" s="19" t="n">
        <x:f>Entradas!C25</x:f>
        <x:v>0</x:v>
      </x:c>
      <x:c r="D45" s="19" t="n">
        <x:f>Entradas!D25</x:f>
        <x:v>0</x:v>
      </x:c>
      <x:c r="E45" s="19" t="n">
        <x:f>Entradas!E25</x:f>
        <x:v>0</x:v>
      </x:c>
      <x:c r="F45" s="19" t="n">
        <x:f>Entradas!F25</x:f>
        <x:v>0</x:v>
      </x:c>
      <x:c r="G45" s="19" t="n">
        <x:f>Entradas!G25</x:f>
        <x:v>0</x:v>
      </x:c>
      <x:c r="H45" s="19" t="n">
        <x:f>Entradas!H25</x:f>
        <x:v>0</x:v>
      </x:c>
      <x:c r="I45" s="19" t="n">
        <x:f>Entradas!I25</x:f>
        <x:v>0</x:v>
      </x:c>
      <x:c r="J45" s="19" t="n">
        <x:f>Entradas!J25</x:f>
        <x:v>0</x:v>
      </x:c>
      <x:c r="K45" s="19" t="n">
        <x:f>Entradas!K25</x:f>
        <x:v>0</x:v>
      </x:c>
      <x:c r="L45" s="19" t="n">
        <x:f>Entradas!L25</x:f>
        <x:v>0</x:v>
      </x:c>
      <x:c r="M45" s="19" t="n">
        <x:f>Entradas!M25</x:f>
        <x:v>0</x:v>
      </x:c>
      <x:c r="N45" s="3"/>
    </x:row>
    <x:row r="46" ht="27" customHeight="1">
      <x:c r="A46" s="24" t="str">
        <x:v>Total entradas caja</x:v>
      </x:c>
      <x:c r="B46" s="25" t="n">
        <x:f>SUM(B32:B33)+B39+B41+B44</x:f>
        <x:v>1000</x:v>
      </x:c>
      <x:c r="C46" s="25" t="n">
        <x:f>SUM(C32:C33)+C39+C41+C44</x:f>
        <x:v>0</x:v>
      </x:c>
      <x:c r="D46" s="25" t="n">
        <x:f>SUM(D32:D33)+D39+D41+D44</x:f>
        <x:v>0</x:v>
      </x:c>
      <x:c r="E46" s="25" t="n">
        <x:f>SUM(E32:E33)+E39+E41+E44</x:f>
        <x:v>0</x:v>
      </x:c>
      <x:c r="F46" s="25" t="n">
        <x:f>SUM(F32:F33)+F39+F41+F44</x:f>
        <x:v>0</x:v>
      </x:c>
      <x:c r="G46" s="25" t="n">
        <x:f>SUM(G32:G33)+G39+G41+G44</x:f>
        <x:v>0</x:v>
      </x:c>
      <x:c r="H46" s="25" t="n">
        <x:f>SUM(H32:H33)+H39+H41+H44</x:f>
        <x:v>0</x:v>
      </x:c>
      <x:c r="I46" s="25" t="n">
        <x:f>SUM(I32:I33)+I39+I41+I44</x:f>
        <x:v>0</x:v>
      </x:c>
      <x:c r="J46" s="25" t="n">
        <x:f>SUM(J32:J33)+J39+J41+J44</x:f>
        <x:v>0</x:v>
      </x:c>
      <x:c r="K46" s="25" t="n">
        <x:f>SUM(K32:K33)+K39+K41+K44</x:f>
        <x:v>0</x:v>
      </x:c>
      <x:c r="L46" s="25" t="n">
        <x:f>SUM(L32:L33)+L39+L41+L44</x:f>
        <x:v>0</x:v>
      </x:c>
      <x:c r="M46" s="25" t="n">
        <x:f>SUM(M32:M33)+M39+M41+M44</x:f>
        <x:v>0</x:v>
      </x:c>
      <x:c r="N46" s="3"/>
    </x:row>
    <x:row r="47" ht="27" customHeight="1">
      <x:c r="A47" s="24" t="str">
        <x:v>Total salidas caja</x:v>
      </x:c>
      <x:c r="B47" s="25" t="n">
        <x:f>SUM(B34:B38)+B40+B42+B43+B45</x:f>
        <x:v>800</x:v>
      </x:c>
      <x:c r="C47" s="25" t="n">
        <x:f>SUM(C34:C38)+C40+C42+C43+C45</x:f>
        <x:v>0</x:v>
      </x:c>
      <x:c r="D47" s="25" t="n">
        <x:f>SUM(D34:D38)+D40+D42+D43+D45</x:f>
        <x:v>0</x:v>
      </x:c>
      <x:c r="E47" s="25" t="n">
        <x:f>SUM(E34:E38)+E40+E42+E43+E45</x:f>
        <x:v>0</x:v>
      </x:c>
      <x:c r="F47" s="25" t="n">
        <x:f>SUM(F34:F38)+F40+F42+F43+F45</x:f>
        <x:v>0</x:v>
      </x:c>
      <x:c r="G47" s="25" t="n">
        <x:f>SUM(G34:G38)+G40+G42+G43+G45</x:f>
        <x:v>0</x:v>
      </x:c>
      <x:c r="H47" s="25" t="n">
        <x:f>SUM(H34:H38)+H40+H42+H43+H45</x:f>
        <x:v>0</x:v>
      </x:c>
      <x:c r="I47" s="25" t="n">
        <x:f>SUM(I34:I38)+I40+I42+I43+I45</x:f>
        <x:v>0</x:v>
      </x:c>
      <x:c r="J47" s="25" t="n">
        <x:f>SUM(J34:J38)+J40+J42+J43+J45</x:f>
        <x:v>0</x:v>
      </x:c>
      <x:c r="K47" s="25" t="n">
        <x:f>SUM(K34:K38)+K40+K42+K43+K45</x:f>
        <x:v>0</x:v>
      </x:c>
      <x:c r="L47" s="25" t="n">
        <x:f>SUM(L34:L38)+L40+L42+L43+L45</x:f>
        <x:v>0</x:v>
      </x:c>
      <x:c r="M47" s="25" t="n">
        <x:f>SUM(M34:M38)+M40+M42+M43+M45</x:f>
        <x:v>0</x:v>
      </x:c>
      <x:c r="N47" s="3"/>
    </x:row>
    <x:row r="48" ht="27" customHeight="1">
      <x:c r="A48" s="3" t="str">
        <x:v>Flujo neto caja</x:v>
      </x:c>
      <x:c r="B48" s="19" t="n">
        <x:f>B46-B47</x:f>
        <x:v>200</x:v>
      </x:c>
      <x:c r="C48" s="19" t="n">
        <x:f>C46-C47</x:f>
        <x:v>0</x:v>
      </x:c>
      <x:c r="D48" s="19" t="n">
        <x:f>D46-D47</x:f>
        <x:v>0</x:v>
      </x:c>
      <x:c r="E48" s="19" t="n">
        <x:f>E46-E47</x:f>
        <x:v>0</x:v>
      </x:c>
      <x:c r="F48" s="19" t="n">
        <x:f>F46-F47</x:f>
        <x:v>0</x:v>
      </x:c>
      <x:c r="G48" s="19" t="n">
        <x:f>G46-G47</x:f>
        <x:v>0</x:v>
      </x:c>
      <x:c r="H48" s="19" t="n">
        <x:f>H46-H47</x:f>
        <x:v>0</x:v>
      </x:c>
      <x:c r="I48" s="19" t="n">
        <x:f>I46-I47</x:f>
        <x:v>0</x:v>
      </x:c>
      <x:c r="J48" s="19" t="n">
        <x:f>J46-J47</x:f>
        <x:v>0</x:v>
      </x:c>
      <x:c r="K48" s="19" t="n">
        <x:f>K46-K47</x:f>
        <x:v>0</x:v>
      </x:c>
      <x:c r="L48" s="19" t="n">
        <x:f>L46-L47</x:f>
        <x:v>0</x:v>
      </x:c>
      <x:c r="M48" s="19" t="n">
        <x:f>M46-M47</x:f>
        <x:v>0</x:v>
      </x:c>
      <x:c r="N48" s="3"/>
    </x:row>
    <x:row r="49" ht="27" customHeight="1">
      <x:c r="A49" s="3" t="str">
        <x:v>Caja inicio mes</x:v>
      </x:c>
      <x:c r="B49" s="19" t="n">
        <x:f>Config!$B$5</x:f>
        <x:v>1000</x:v>
      </x:c>
      <x:c r="C49" s="19" t="n">
        <x:f>B50</x:f>
        <x:v>1200</x:v>
      </x:c>
      <x:c r="D49" s="19" t="n">
        <x:f>C50</x:f>
        <x:v>1200</x:v>
      </x:c>
      <x:c r="E49" s="19" t="n">
        <x:f>D50</x:f>
        <x:v>1200</x:v>
      </x:c>
      <x:c r="F49" s="19" t="n">
        <x:f>E50</x:f>
        <x:v>1200</x:v>
      </x:c>
      <x:c r="G49" s="19" t="n">
        <x:f>F50</x:f>
        <x:v>1200</x:v>
      </x:c>
      <x:c r="H49" s="19" t="n">
        <x:f>G50</x:f>
        <x:v>1200</x:v>
      </x:c>
      <x:c r="I49" s="19" t="n">
        <x:f>H50</x:f>
        <x:v>1200</x:v>
      </x:c>
      <x:c r="J49" s="19" t="n">
        <x:f>I50</x:f>
        <x:v>1200</x:v>
      </x:c>
      <x:c r="K49" s="19" t="n">
        <x:f>J50</x:f>
        <x:v>1200</x:v>
      </x:c>
      <x:c r="L49" s="19" t="n">
        <x:f>K50</x:f>
        <x:v>1200</x:v>
      </x:c>
      <x:c r="M49" s="19" t="n">
        <x:f>L50</x:f>
        <x:v>1200</x:v>
      </x:c>
      <x:c r="N49" s="3"/>
    </x:row>
    <x:row r="50" ht="27" customHeight="1">
      <x:c r="A50" s="9" t="str">
        <x:v>Caja final mes</x:v>
      </x:c>
      <x:c r="B50" s="29" t="n">
        <x:f>B49+B48</x:f>
        <x:v>1200</x:v>
      </x:c>
      <x:c r="C50" s="29" t="n">
        <x:f>C49+C48</x:f>
        <x:v>1200</x:v>
      </x:c>
      <x:c r="D50" s="29" t="n">
        <x:f>D49+D48</x:f>
        <x:v>1200</x:v>
      </x:c>
      <x:c r="E50" s="29" t="n">
        <x:f>E49+E48</x:f>
        <x:v>1200</x:v>
      </x:c>
      <x:c r="F50" s="29" t="n">
        <x:f>F49+F48</x:f>
        <x:v>1200</x:v>
      </x:c>
      <x:c r="G50" s="29" t="n">
        <x:f>G49+G48</x:f>
        <x:v>1200</x:v>
      </x:c>
      <x:c r="H50" s="29" t="n">
        <x:f>H49+H48</x:f>
        <x:v>1200</x:v>
      </x:c>
      <x:c r="I50" s="29" t="n">
        <x:f>I49+I48</x:f>
        <x:v>1200</x:v>
      </x:c>
      <x:c r="J50" s="29" t="n">
        <x:f>J49+J48</x:f>
        <x:v>1200</x:v>
      </x:c>
      <x:c r="K50" s="29" t="n">
        <x:f>K49+K48</x:f>
        <x:v>1200</x:v>
      </x:c>
      <x:c r="L50" s="29" t="n">
        <x:f>L49+L48</x:f>
        <x:v>1200</x:v>
      </x:c>
      <x:c r="M50" s="29" t="n">
        <x:f>M49+M48</x:f>
        <x:v>1200</x:v>
      </x:c>
      <x:c r="N50" s="3" t="str">
        <x:v>Caja acumulada. El valor negativo se conserva para mostrar la necesidad de financiación.</x:v>
      </x:c>
    </x:row>
    <x:row r="51" ht="27" customHeight="1">
      <x:c r="A51" s="24" t="str">
        <x:v>Clientes pendientes total</x:v>
      </x:c>
      <x:c r="B51" s="25" t="n">
        <x:f>Config!$B$6+B8-B32-B33</x:f>
        <x:v>0</x:v>
      </x:c>
      <x:c r="C51" s="25" t="n">
        <x:f>B51+C8-C32-C33</x:f>
        <x:v>0</x:v>
      </x:c>
      <x:c r="D51" s="25" t="n">
        <x:f>C51+D8-D32-D33</x:f>
        <x:v>0</x:v>
      </x:c>
      <x:c r="E51" s="25" t="n">
        <x:f>D51+E8-E32-E33</x:f>
        <x:v>0</x:v>
      </x:c>
      <x:c r="F51" s="25" t="n">
        <x:f>E51+F8-F32-F33</x:f>
        <x:v>0</x:v>
      </x:c>
      <x:c r="G51" s="25" t="n">
        <x:f>F51+G8-G32-G33</x:f>
        <x:v>0</x:v>
      </x:c>
      <x:c r="H51" s="25" t="n">
        <x:f>G51+H8-H32-H33</x:f>
        <x:v>0</x:v>
      </x:c>
      <x:c r="I51" s="25" t="n">
        <x:f>H51+I8-I32-I33</x:f>
        <x:v>0</x:v>
      </x:c>
      <x:c r="J51" s="25" t="n">
        <x:f>I51+J8-J32-J33</x:f>
        <x:v>0</x:v>
      </x:c>
      <x:c r="K51" s="25" t="n">
        <x:f>J51+K8-K32-K33</x:f>
        <x:v>0</x:v>
      </x:c>
      <x:c r="L51" s="25" t="n">
        <x:f>K51+L8-L32-L33</x:f>
        <x:v>0</x:v>
      </x:c>
      <x:c r="M51" s="25" t="n">
        <x:f>L51+M8-M32-M33</x:f>
        <x:v>0</x:v>
      </x:c>
      <x:c r="N51" s="3"/>
    </x:row>
    <x:row r="52" ht="27" customHeight="1">
      <x:c r="A52" s="24" t="str">
        <x:v>Proveedores pendientes total</x:v>
      </x:c>
      <x:c r="B52" s="25" t="n">
        <x:f>Config!$B$7+B9+B10+B11-B34-B35</x:f>
        <x:v>0</x:v>
      </x:c>
      <x:c r="C52" s="25" t="n">
        <x:f>B52+C9+C10+C11-C34-C35</x:f>
        <x:v>0</x:v>
      </x:c>
      <x:c r="D52" s="25" t="n">
        <x:f>C52+D9+D10+D11-D34-D35</x:f>
        <x:v>0</x:v>
      </x:c>
      <x:c r="E52" s="25" t="n">
        <x:f>D52+E9+E10+E11-E34-E35</x:f>
        <x:v>0</x:v>
      </x:c>
      <x:c r="F52" s="25" t="n">
        <x:f>E52+F9+F10+F11-F34-F35</x:f>
        <x:v>0</x:v>
      </x:c>
      <x:c r="G52" s="25" t="n">
        <x:f>F52+G9+G10+G11-G34-G35</x:f>
        <x:v>0</x:v>
      </x:c>
      <x:c r="H52" s="25" t="n">
        <x:f>G52+H9+H10+H11-H34-H35</x:f>
        <x:v>0</x:v>
      </x:c>
      <x:c r="I52" s="25" t="n">
        <x:f>H52+I9+I10+I11-I34-I35</x:f>
        <x:v>0</x:v>
      </x:c>
      <x:c r="J52" s="25" t="n">
        <x:f>I52+J9+J10+J11-J34-J35</x:f>
        <x:v>0</x:v>
      </x:c>
      <x:c r="K52" s="25" t="n">
        <x:f>J52+K9+K10+K11-K34-K35</x:f>
        <x:v>0</x:v>
      </x:c>
      <x:c r="L52" s="25" t="n">
        <x:f>K52+L9+L10+L11-L34-L35</x:f>
        <x:v>0</x:v>
      </x:c>
      <x:c r="M52" s="25" t="n">
        <x:f>L52+M9+M10+M11-M34-M35</x:f>
        <x:v>0</x:v>
      </x:c>
      <x:c r="N52" s="3"/>
    </x:row>
    <x:row r="53" ht="27" customHeight="1">
      <x:c r="A53" s="24" t="str">
        <x:v>Principal deuda pendiente</x:v>
      </x:c>
      <x:c r="B53" s="25" t="n">
        <x:f>Config!$B$8+B39-B40</x:f>
        <x:v>0</x:v>
      </x:c>
      <x:c r="C53" s="25" t="n">
        <x:f>B53+C39-C40</x:f>
        <x:v>0</x:v>
      </x:c>
      <x:c r="D53" s="25" t="n">
        <x:f>C53+D39-D40</x:f>
        <x:v>0</x:v>
      </x:c>
      <x:c r="E53" s="25" t="n">
        <x:f>D53+E39-E40</x:f>
        <x:v>0</x:v>
      </x:c>
      <x:c r="F53" s="25" t="n">
        <x:f>E53+F39-F40</x:f>
        <x:v>0</x:v>
      </x:c>
      <x:c r="G53" s="25" t="n">
        <x:f>F53+G39-G40</x:f>
        <x:v>0</x:v>
      </x:c>
      <x:c r="H53" s="25" t="n">
        <x:f>G53+H39-H40</x:f>
        <x:v>0</x:v>
      </x:c>
      <x:c r="I53" s="25" t="n">
        <x:f>H53+I39-I40</x:f>
        <x:v>0</x:v>
      </x:c>
      <x:c r="J53" s="25" t="n">
        <x:f>I53+J39-J40</x:f>
        <x:v>0</x:v>
      </x:c>
      <x:c r="K53" s="25" t="n">
        <x:f>J53+K39-K40</x:f>
        <x:v>0</x:v>
      </x:c>
      <x:c r="L53" s="25" t="n">
        <x:f>K53+L39-L40</x:f>
        <x:v>0</x:v>
      </x:c>
      <x:c r="M53" s="25" t="n">
        <x:f>L53+M39-M40</x:f>
        <x:v>0</x:v>
      </x:c>
      <x:c r="N53" s="3"/>
    </x:row>
    <x:row r="54" ht="27" customHeight="1">
      <x:c r="A54" s="3" t="str">
        <x:v>IVA devengado neto</x:v>
      </x:c>
      <x:c r="B54" s="19" t="n">
        <x:f>B7-(B10+B14+Entradas!B16*Config!$B$15)*Config!$B$16</x:f>
        <x:v>0</x:v>
      </x:c>
      <x:c r="C54" s="19" t="n">
        <x:f>C7-(C10+C14+Entradas!C16*Config!$B$15)*Config!$B$16</x:f>
        <x:v>0</x:v>
      </x:c>
      <x:c r="D54" s="19" t="n">
        <x:f>D7-(D10+D14+Entradas!D16*Config!$B$15)*Config!$B$16</x:f>
        <x:v>0</x:v>
      </x:c>
      <x:c r="E54" s="19" t="n">
        <x:f>E7-(E10+E14+Entradas!E16*Config!$B$15)*Config!$B$16</x:f>
        <x:v>0</x:v>
      </x:c>
      <x:c r="F54" s="19" t="n">
        <x:f>F7-(F10+F14+Entradas!F16*Config!$B$15)*Config!$B$16</x:f>
        <x:v>0</x:v>
      </x:c>
      <x:c r="G54" s="19" t="n">
        <x:f>G7-(G10+G14+Entradas!G16*Config!$B$15)*Config!$B$16</x:f>
        <x:v>0</x:v>
      </x:c>
      <x:c r="H54" s="19" t="n">
        <x:f>H7-(H10+H14+Entradas!H16*Config!$B$15)*Config!$B$16</x:f>
        <x:v>0</x:v>
      </x:c>
      <x:c r="I54" s="19" t="n">
        <x:f>I7-(I10+I14+Entradas!I16*Config!$B$15)*Config!$B$16</x:f>
        <x:v>0</x:v>
      </x:c>
      <x:c r="J54" s="19" t="n">
        <x:f>J7-(J10+J14+Entradas!J16*Config!$B$15)*Config!$B$16</x:f>
        <x:v>0</x:v>
      </x:c>
      <x:c r="K54" s="19" t="n">
        <x:f>K7-(K10+K14+Entradas!K16*Config!$B$15)*Config!$B$16</x:f>
        <x:v>0</x:v>
      </x:c>
      <x:c r="L54" s="19" t="n">
        <x:f>L7-(L10+L14+Entradas!L16*Config!$B$15)*Config!$B$16</x:f>
        <x:v>0</x:v>
      </x:c>
      <x:c r="M54" s="19" t="n">
        <x:f>M7-(M10+M14+Entradas!M16*Config!$B$15)*Config!$B$16</x:f>
        <x:v>0</x:v>
      </x:c>
      <x:c r="N54" s="3"/>
    </x:row>
    <x:row r="55" ht="27" customHeight="1">
      <x:c r="A55" s="24" t="str">
        <x:v>Saldo IVA pendiente</x:v>
      </x:c>
      <x:c r="B55" s="25" t="n">
        <x:f>Config!$B$9+B54-B43+B44</x:f>
        <x:v>0</x:v>
      </x:c>
      <x:c r="C55" s="25" t="n">
        <x:f>B55+C54-C43+C44</x:f>
        <x:v>0</x:v>
      </x:c>
      <x:c r="D55" s="25" t="n">
        <x:f>C55+D54-D43+D44</x:f>
        <x:v>0</x:v>
      </x:c>
      <x:c r="E55" s="25" t="n">
        <x:f>D55+E54-E43+E44</x:f>
        <x:v>0</x:v>
      </x:c>
      <x:c r="F55" s="25" t="n">
        <x:f>E55+F54-F43+F44</x:f>
        <x:v>0</x:v>
      </x:c>
      <x:c r="G55" s="25" t="n">
        <x:f>F55+G54-G43+G44</x:f>
        <x:v>0</x:v>
      </x:c>
      <x:c r="H55" s="25" t="n">
        <x:f>G55+H54-H43+H44</x:f>
        <x:v>0</x:v>
      </x:c>
      <x:c r="I55" s="25" t="n">
        <x:f>H55+I54-I43+I44</x:f>
        <x:v>0</x:v>
      </x:c>
      <x:c r="J55" s="25" t="n">
        <x:f>I55+J54-J43+J44</x:f>
        <x:v>0</x:v>
      </x:c>
      <x:c r="K55" s="25" t="n">
        <x:f>J55+K54-K43+K44</x:f>
        <x:v>0</x:v>
      </x:c>
      <x:c r="L55" s="25" t="n">
        <x:f>K55+L54-L43+L44</x:f>
        <x:v>0</x:v>
      </x:c>
      <x:c r="M55" s="25" t="n">
        <x:f>L55+M54-M43+M44</x:f>
        <x:v>0</x:v>
      </x:c>
      <x:c r="N55" s="3" t="str">
        <x:v>Negativo: crédito de IVA. No genera un cobro hasta introducir una devolución efectiva.</x:v>
      </x:c>
    </x:row>
    <x:row r="56" ht="27" customHeight="1">
      <x:c r="A56" s="3" t="str">
        <x:v>Inversion contable con IVA no deducible</x:v>
      </x:c>
      <x:c r="B56" s="19" t="n">
        <x:f>Entradas!B16*(1+Config!$B$15*(1-Config!$B$16))</x:f>
        <x:v>0</x:v>
      </x:c>
      <x:c r="C56" s="19" t="n">
        <x:f>Entradas!C16*(1+Config!$B$15*(1-Config!$B$16))</x:f>
        <x:v>0</x:v>
      </x:c>
      <x:c r="D56" s="19" t="n">
        <x:f>Entradas!D16*(1+Config!$B$15*(1-Config!$B$16))</x:f>
        <x:v>0</x:v>
      </x:c>
      <x:c r="E56" s="19" t="n">
        <x:f>Entradas!E16*(1+Config!$B$15*(1-Config!$B$16))</x:f>
        <x:v>0</x:v>
      </x:c>
      <x:c r="F56" s="19" t="n">
        <x:f>Entradas!F16*(1+Config!$B$15*(1-Config!$B$16))</x:f>
        <x:v>0</x:v>
      </x:c>
      <x:c r="G56" s="19" t="n">
        <x:f>Entradas!G16*(1+Config!$B$15*(1-Config!$B$16))</x:f>
        <x:v>0</x:v>
      </x:c>
      <x:c r="H56" s="19" t="n">
        <x:f>Entradas!H16*(1+Config!$B$15*(1-Config!$B$16))</x:f>
        <x:v>0</x:v>
      </x:c>
      <x:c r="I56" s="19" t="n">
        <x:f>Entradas!I16*(1+Config!$B$15*(1-Config!$B$16))</x:f>
        <x:v>0</x:v>
      </x:c>
      <x:c r="J56" s="19" t="n">
        <x:f>Entradas!J16*(1+Config!$B$15*(1-Config!$B$16))</x:f>
        <x:v>0</x:v>
      </x:c>
      <x:c r="K56" s="19" t="n">
        <x:f>Entradas!K16*(1+Config!$B$15*(1-Config!$B$16))</x:f>
        <x:v>0</x:v>
      </x:c>
      <x:c r="L56" s="19" t="n">
        <x:f>Entradas!L16*(1+Config!$B$15*(1-Config!$B$16))</x:f>
        <x:v>0</x:v>
      </x:c>
      <x:c r="M56" s="19" t="n">
        <x:f>Entradas!M16*(1+Config!$B$15*(1-Config!$B$16))</x:f>
        <x:v>0</x:v>
      </x:c>
      <x:c r="N56" s="3" t="str">
        <x:v>Inversión incluyendo IVA no deducible. Debe ser coherente con la amortización introducida.</x:v>
      </x:c>
    </x:row>
    <x:row r="57" ht="27" customHeight="1">
      <x:c r="A57" s="3" t="str">
        <x:v>Clientes iniciales pendientes</x:v>
      </x:c>
      <x:c r="B57" s="19" t="n">
        <x:f>Config!$B$6-SUM(Entradas!$B26:B26)</x:f>
        <x:v>0</x:v>
      </x:c>
      <x:c r="C57" s="19" t="n">
        <x:f>Config!$B$6-SUM(Entradas!$B26:C26)</x:f>
        <x:v>0</x:v>
      </x:c>
      <x:c r="D57" s="19" t="n">
        <x:f>Config!$B$6-SUM(Entradas!$B26:D26)</x:f>
        <x:v>0</x:v>
      </x:c>
      <x:c r="E57" s="19" t="n">
        <x:f>Config!$B$6-SUM(Entradas!$B26:E26)</x:f>
        <x:v>0</x:v>
      </x:c>
      <x:c r="F57" s="19" t="n">
        <x:f>Config!$B$6-SUM(Entradas!$B26:F26)</x:f>
        <x:v>0</x:v>
      </x:c>
      <x:c r="G57" s="19" t="n">
        <x:f>Config!$B$6-SUM(Entradas!$B26:G26)</x:f>
        <x:v>0</x:v>
      </x:c>
      <x:c r="H57" s="19" t="n">
        <x:f>Config!$B$6-SUM(Entradas!$B26:H26)</x:f>
        <x:v>0</x:v>
      </x:c>
      <x:c r="I57" s="19" t="n">
        <x:f>Config!$B$6-SUM(Entradas!$B26:I26)</x:f>
        <x:v>0</x:v>
      </x:c>
      <x:c r="J57" s="19" t="n">
        <x:f>Config!$B$6-SUM(Entradas!$B26:J26)</x:f>
        <x:v>0</x:v>
      </x:c>
      <x:c r="K57" s="19" t="n">
        <x:f>Config!$B$6-SUM(Entradas!$B26:K26)</x:f>
        <x:v>0</x:v>
      </x:c>
      <x:c r="L57" s="19" t="n">
        <x:f>Config!$B$6-SUM(Entradas!$B26:L26)</x:f>
        <x:v>0</x:v>
      </x:c>
      <x:c r="M57" s="19" t="n">
        <x:f>Config!$B$6-SUM(Entradas!$B26:M26)</x:f>
        <x:v>0</x:v>
      </x:c>
      <x:c r="N57" s="3"/>
    </x:row>
    <x:row r="58" ht="27" customHeight="1">
      <x:c r="A58" s="3" t="str">
        <x:v>Proveedores iniciales pendientes</x:v>
      </x:c>
      <x:c r="B58" s="19" t="n">
        <x:f>Config!$B$7-SUM(Entradas!$B27:B27)</x:f>
        <x:v>0</x:v>
      </x:c>
      <x:c r="C58" s="19" t="n">
        <x:f>Config!$B$7-SUM(Entradas!$B27:C27)</x:f>
        <x:v>0</x:v>
      </x:c>
      <x:c r="D58" s="19" t="n">
        <x:f>Config!$B$7-SUM(Entradas!$B27:D27)</x:f>
        <x:v>0</x:v>
      </x:c>
      <x:c r="E58" s="19" t="n">
        <x:f>Config!$B$7-SUM(Entradas!$B27:E27)</x:f>
        <x:v>0</x:v>
      </x:c>
      <x:c r="F58" s="19" t="n">
        <x:f>Config!$B$7-SUM(Entradas!$B27:F27)</x:f>
        <x:v>0</x:v>
      </x:c>
      <x:c r="G58" s="19" t="n">
        <x:f>Config!$B$7-SUM(Entradas!$B27:G27)</x:f>
        <x:v>0</x:v>
      </x:c>
      <x:c r="H58" s="19" t="n">
        <x:f>Config!$B$7-SUM(Entradas!$B27:H27)</x:f>
        <x:v>0</x:v>
      </x:c>
      <x:c r="I58" s="19" t="n">
        <x:f>Config!$B$7-SUM(Entradas!$B27:I27)</x:f>
        <x:v>0</x:v>
      </x:c>
      <x:c r="J58" s="19" t="n">
        <x:f>Config!$B$7-SUM(Entradas!$B27:J27)</x:f>
        <x:v>0</x:v>
      </x:c>
      <x:c r="K58" s="19" t="n">
        <x:f>Config!$B$7-SUM(Entradas!$B27:K27)</x:f>
        <x:v>0</x:v>
      </x:c>
      <x:c r="L58" s="19" t="n">
        <x:f>Config!$B$7-SUM(Entradas!$B27:L27)</x:f>
        <x:v>0</x:v>
      </x:c>
      <x:c r="M58" s="19" t="n">
        <x:f>Config!$B$7-SUM(Entradas!$B27:M27)</x:f>
        <x:v>0</x:v>
      </x:c>
      <x:c r="N58" s="3"/>
    </x:row>
    <x:row r="59" ht="27" customHeight="1">
      <x:c r="A59" s="24" t="str">
        <x:v>Necesidad financiacion mes</x:v>
      </x:c>
      <x:c r="B59" s="25" t="n">
        <x:f>MAX(0,-B50)</x:f>
        <x:v>0</x:v>
      </x:c>
      <x:c r="C59" s="25" t="n">
        <x:f>MAX(0,-C50)</x:f>
        <x:v>0</x:v>
      </x:c>
      <x:c r="D59" s="25" t="n">
        <x:f>MAX(0,-D50)</x:f>
        <x:v>0</x:v>
      </x:c>
      <x:c r="E59" s="25" t="n">
        <x:f>MAX(0,-E50)</x:f>
        <x:v>0</x:v>
      </x:c>
      <x:c r="F59" s="25" t="n">
        <x:f>MAX(0,-F50)</x:f>
        <x:v>0</x:v>
      </x:c>
      <x:c r="G59" s="25" t="n">
        <x:f>MAX(0,-G50)</x:f>
        <x:v>0</x:v>
      </x:c>
      <x:c r="H59" s="25" t="n">
        <x:f>MAX(0,-H50)</x:f>
        <x:v>0</x:v>
      </x:c>
      <x:c r="I59" s="25" t="n">
        <x:f>MAX(0,-I50)</x:f>
        <x:v>0</x:v>
      </x:c>
      <x:c r="J59" s="25" t="n">
        <x:f>MAX(0,-J50)</x:f>
        <x:v>0</x:v>
      </x:c>
      <x:c r="K59" s="25" t="n">
        <x:f>MAX(0,-K50)</x:f>
        <x:v>0</x:v>
      </x:c>
      <x:c r="L59" s="25" t="n">
        <x:f>MAX(0,-L50)</x:f>
        <x:v>0</x:v>
      </x:c>
      <x:c r="M59" s="25" t="n">
        <x:f>MAX(0,-M50)</x:f>
        <x:v>0</x:v>
      </x:c>
      <x:c r="N59" s="3"/>
    </x:row>
    <x:row r="60" ht="27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</x:row>
    <x:row r="61" ht="27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</x:row>
    <x:row r="62" ht="27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</x:row>
  </x:sheetData>
  <x:mergeCells>
    <x:mergeCell ref="A1:N1"/>
    <x:mergeCell ref="A3:N3"/>
  </x:mergeCells>
  <x:conditionalFormatting sqref="B50:M53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Pr>
    <x:tabColor rgb="FF0B7C83"/>
  </x:sheetPr>
  <x:sheetViews>
    <x:sheetView showGridLines="0" workbookViewId="0">
      <x:pane xSplit="1" ySplit="4" topLeftCell="B5" activePane="bottomRight" state="frozen"/>
    </x:sheetView>
  </x:sheetViews>
  <x:sheetFormatPr defaultRowHeight="15"/>
  <x:cols>
    <x:col min="1" max="1" width="45.5" hidden="0" customWidth="1"/>
    <x:col min="2" max="2" width="17" hidden="0" customWidth="1"/>
    <x:col min="3" max="3" width="2.4000000953674316" hidden="0" customWidth="1"/>
    <x:col min="4" max="4" width="10.199999809265137" hidden="0" customWidth="1"/>
    <x:col min="5" max="5" width="10.199999809265137" hidden="0" customWidth="1"/>
    <x:col min="6" max="6" width="10.199999809265137" hidden="0" customWidth="1"/>
    <x:col min="7" max="7" width="10.199999809265137" hidden="0" customWidth="1"/>
    <x:col min="8" max="8" width="10.199999809265137" hidden="0" customWidth="1"/>
    <x:col min="9" max="9" width="10.199999809265137" hidden="0" customWidth="1"/>
    <x:col min="10" max="10" width="10.199999809265137" hidden="0" customWidth="1"/>
    <x:col min="11" max="11" width="10.199999809265137" hidden="0" customWidth="1"/>
  </x:cols>
  <x:sheetData>
    <x:row r="1" ht="36" customHeight="1">
      <x:c r="A1" s="5" t="str">
        <x:v>Resumen · resultado, caja y financiación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</x:row>
    <x:row r="2" ht="27" customHeight="1">
      <x:c r="A2" s="3" t="str">
        <x:v>Datos ficticios de demostración. Sustituye las entradas antes de decidir. Un beneficio positivo puede convivir con falta de caja.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7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</x:row>
    <x:row r="5" ht="36" customHeight="1">
      <x:c r="A5" s="22" t="str">
        <x:v>Ventas anuales sin IVA</x:v>
      </x:c>
      <x:c r="B5" s="31" t="n">
        <x:f>SUM(Plan_12m!B6:M6)</x:f>
        <x:v>1000</x:v>
      </x:c>
      <x:c r="C5" s="3"/>
      <x:c r="D5" s="3"/>
      <x:c r="E5" s="3"/>
      <x:c r="F5" s="3"/>
      <x:c r="G5" s="3"/>
      <x:c r="H5" s="3"/>
      <x:c r="I5" s="3"/>
      <x:c r="J5" s="3"/>
      <x:c r="K5" s="3"/>
    </x:row>
    <x:row r="6" ht="36" customHeight="1">
      <x:c r="A6" s="22" t="str">
        <x:v>Resultado anual antes de impuestos</x:v>
      </x:c>
      <x:c r="B6" s="31" t="n">
        <x:f>SUM(Plan_12m!B22:M22)</x:f>
        <x:v>200</x:v>
      </x:c>
      <x:c r="C6" s="3"/>
      <x:c r="D6" s="3"/>
      <x:c r="E6" s="3"/>
      <x:c r="F6" s="3"/>
      <x:c r="G6" s="3"/>
      <x:c r="H6" s="3"/>
      <x:c r="I6" s="3"/>
      <x:c r="J6" s="3"/>
      <x:c r="K6" s="3"/>
    </x:row>
    <x:row r="7" ht="36" customHeight="1">
      <x:c r="A7" s="3" t="str">
        <x:v>Resultado tras coste objetivo del titular</x:v>
      </x:c>
      <x:c r="B7" s="30" t="n">
        <x:f>SUM(Plan_12m!B24:M24)</x:f>
        <x:v>200</x:v>
      </x:c>
      <x:c r="C7" s="3"/>
      <x:c r="D7" s="3"/>
      <x:c r="E7" s="3"/>
      <x:c r="F7" s="3"/>
      <x:c r="G7" s="3"/>
      <x:c r="H7" s="3"/>
      <x:c r="I7" s="3"/>
      <x:c r="J7" s="3"/>
      <x:c r="K7" s="3"/>
    </x:row>
    <x:row r="8" ht="36" customHeight="1">
      <x:c r="A8" s="3" t="str">
        <x:v>Margen anual antes de impuestos / ventas</x:v>
      </x:c>
      <x:c r="B8" s="21" t="n">
        <x:f>IF(B5&gt;0,B6/B5,"")</x:f>
        <x:v>0.2</x:v>
      </x:c>
      <x:c r="C8" s="3"/>
      <x:c r="D8" s="3"/>
      <x:c r="E8" s="3"/>
      <x:c r="F8" s="3"/>
      <x:c r="G8" s="3"/>
      <x:c r="H8" s="3"/>
      <x:c r="I8" s="3"/>
      <x:c r="J8" s="3"/>
      <x:c r="K8" s="3"/>
    </x:row>
    <x:row r="9" ht="36" customHeight="1">
      <x:c r="A9" s="22" t="str">
        <x:v>Caja al final del mes 12</x:v>
      </x:c>
      <x:c r="B9" s="31" t="n">
        <x:f>Plan_12m!M50</x:f>
        <x:v>1200</x:v>
      </x:c>
      <x:c r="C9" s="3"/>
      <x:c r="D9" s="3"/>
      <x:c r="E9" s="3"/>
      <x:c r="F9" s="3"/>
      <x:c r="G9" s="3"/>
      <x:c r="H9" s="3"/>
      <x:c r="I9" s="3"/>
      <x:c r="J9" s="3"/>
      <x:c r="K9" s="3"/>
    </x:row>
    <x:row r="10" ht="36" customHeight="1">
      <x:c r="A10" s="3" t="str">
        <x:v>Mínimo mensual de caja</x:v>
      </x:c>
      <x:c r="B10" s="30" t="n">
        <x:f>MIN(Plan_12m!B50:M50)</x:f>
        <x:v>1200</x:v>
      </x:c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36" customHeight="1">
      <x:c r="A11" s="22" t="str">
        <x:v>Necesidad máxima adicional de caja</x:v>
      </x:c>
      <x:c r="B11" s="31" t="n">
        <x:f>MAX(0,-B10)</x:f>
        <x:v>0</x:v>
      </x:c>
      <x:c r="C11" s="3"/>
      <x:c r="D11" s="3"/>
      <x:c r="E11" s="3"/>
      <x:c r="F11" s="3"/>
      <x:c r="G11" s="3"/>
      <x:c r="H11" s="3"/>
      <x:c r="I11" s="3"/>
      <x:c r="J11" s="3"/>
      <x:c r="K11" s="3"/>
    </x:row>
    <x:row r="12" ht="36" customHeight="1">
      <x:c r="A12" s="3" t="str">
        <x:v>Clientes pendientes al cierre</x:v>
      </x:c>
      <x:c r="B12" s="30" t="n">
        <x:f>Plan_12m!M51</x:f>
        <x:v>0</x:v>
      </x:c>
      <x:c r="C12" s="3"/>
      <x:c r="D12" s="3"/>
      <x:c r="E12" s="3"/>
      <x:c r="F12" s="3"/>
      <x:c r="G12" s="3"/>
      <x:c r="H12" s="3"/>
      <x:c r="I12" s="3"/>
      <x:c r="J12" s="3"/>
      <x:c r="K12" s="3"/>
    </x:row>
    <x:row r="13" ht="36" customHeight="1">
      <x:c r="A13" s="3" t="str">
        <x:v>Proveedores pendientes al cierre</x:v>
      </x:c>
      <x:c r="B13" s="30" t="n">
        <x:f>Plan_12m!M52</x:f>
        <x:v>0</x:v>
      </x:c>
      <x:c r="C13" s="3"/>
      <x:c r="D13" s="3"/>
      <x:c r="E13" s="3"/>
      <x:c r="F13" s="3"/>
      <x:c r="G13" s="3"/>
      <x:c r="H13" s="3"/>
      <x:c r="I13" s="3"/>
      <x:c r="J13" s="3"/>
      <x:c r="K13" s="3"/>
    </x:row>
    <x:row r="14" ht="36" customHeight="1">
      <x:c r="A14" s="3" t="str">
        <x:v>Principal de deuda al cierre</x:v>
      </x:c>
      <x:c r="B14" s="30" t="n">
        <x:f>Plan_12m!M53</x:f>
        <x:v>0</x:v>
      </x:c>
      <x:c r="C14" s="3"/>
      <x:c r="D14" s="3"/>
      <x:c r="E14" s="3"/>
      <x:c r="F14" s="3"/>
      <x:c r="G14" s="3"/>
      <x:c r="H14" s="3"/>
      <x:c r="I14" s="3"/>
      <x:c r="J14" s="3"/>
      <x:c r="K14" s="3"/>
    </x:row>
    <x:row r="15" ht="36" customHeight="1">
      <x:c r="A15" s="3" t="str">
        <x:v>IVA pendiente; negativo es crédito, no efectivo</x:v>
      </x:c>
      <x:c r="B15" s="30" t="n">
        <x:f>Plan_12m!M55</x:f>
        <x:v>0</x:v>
      </x:c>
      <x:c r="C15" s="3"/>
      <x:c r="D15" s="3"/>
      <x:c r="E15" s="3"/>
      <x:c r="F15" s="3"/>
      <x:c r="G15" s="3"/>
      <x:c r="H15" s="3"/>
      <x:c r="I15" s="3"/>
      <x:c r="J15" s="3"/>
      <x:c r="K15" s="3"/>
    </x:row>
    <x:row r="16" ht="36" customHeight="1">
      <x:c r="A16" s="3" t="str">
        <x:v>Inversión pagada con IVA</x:v>
      </x:c>
      <x:c r="B16" s="30" t="n">
        <x:f>SUM(Plan_12m!B38:M38)</x:f>
        <x:v>0</x:v>
      </x:c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36" customHeight="1">
      <x:c r="A17" s="3" t="str">
        <x:v>Base contable inversión con IVA no deducible</x:v>
      </x:c>
      <x:c r="B17" s="30" t="n">
        <x:f>SUM(Plan_12m!B56:M56)</x:f>
        <x:v>0</x:v>
      </x:c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36" customHeight="1">
      <x:c r="A18" s="3" t="str">
        <x:v>Aportaciones del propietario</x:v>
      </x:c>
      <x:c r="B18" s="30" t="n">
        <x:f>SUM(Plan_12m!B41:M41)</x:f>
        <x:v>0</x:v>
      </x:c>
      <x:c r="C18" s="3"/>
      <x:c r="D18" s="3"/>
      <x:c r="E18" s="3"/>
      <x:c r="F18" s="3"/>
      <x:c r="G18" s="3"/>
      <x:c r="H18" s="3"/>
      <x:c r="I18" s="3"/>
      <x:c r="J18" s="3"/>
      <x:c r="K18" s="3"/>
    </x:row>
    <x:row r="19" ht="36" customHeight="1">
      <x:c r="A19" s="3" t="str">
        <x:v>Retiradas del propietario</x:v>
      </x:c>
      <x:c r="B19" s="30" t="n">
        <x:f>SUM(Plan_12m!B42:M42)</x:f>
        <x:v>0</x:v>
      </x:c>
      <x:c r="C19" s="3"/>
      <x:c r="D19" s="3"/>
      <x:c r="E19" s="3"/>
      <x:c r="F19" s="3"/>
      <x:c r="G19" s="3"/>
      <x:c r="H19" s="3"/>
      <x:c r="I19" s="3"/>
      <x:c r="J19" s="3"/>
      <x:c r="K19" s="3"/>
    </x:row>
    <x:row r="20" ht="36" customHeight="1">
      <x:c r="A20" s="3" t="str">
        <x:v>IVA ingresado menos devuelto</x:v>
      </x:c>
      <x:c r="B20" s="30" t="n">
        <x:f>SUM(Plan_12m!B43:M43)-SUM(Plan_12m!B44:M44)</x:f>
        <x:v>0</x:v>
      </x:c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36" customHeight="1">
      <x:c r="A21" s="3" t="str">
        <x:v>Principal devuelto</x:v>
      </x:c>
      <x:c r="B21" s="30" t="n">
        <x:f>SUM(Plan_12m!B40:M40)</x:f>
        <x:v>0</x:v>
      </x:c>
      <x:c r="C21" s="3"/>
      <x:c r="D21" s="3"/>
      <x:c r="E21" s="3"/>
      <x:c r="F21" s="3"/>
      <x:c r="G21" s="3"/>
      <x:c r="H21" s="3"/>
      <x:c r="I21" s="3"/>
      <x:c r="J21" s="3"/>
      <x:c r="K21" s="3"/>
    </x:row>
    <x:row r="22" ht="36" customHeight="1">
      <x:c r="A22" s="3" t="str">
        <x:v>Intereses pagados</x:v>
      </x:c>
      <x:c r="B22" s="30" t="n">
        <x:f>SUM(Plan_12m!B37:M37)</x:f>
        <x:v>0</x:v>
      </x:c>
      <x:c r="C22" s="3"/>
      <x:c r="D22" s="3"/>
      <x:c r="E22" s="3"/>
      <x:c r="F22" s="3"/>
      <x:c r="G22" s="3"/>
      <x:c r="H22" s="3"/>
      <x:c r="I22" s="3"/>
      <x:c r="J22" s="3"/>
      <x:c r="K22" s="3"/>
    </x:row>
    <x:row r="23" ht="27" customHeight="1">
      <x:c r="A23" s="3"/>
      <x:c r="B23" s="3"/>
      <x:c r="C23" s="3"/>
      <x:c r="D23" s="3"/>
      <x:c r="E23" s="3"/>
      <x:c r="F23" s="3"/>
      <x:c r="G23" s="3"/>
      <x:c r="H23" s="3"/>
      <x:c r="I23" s="3"/>
      <x:c r="J23" s="3"/>
      <x:c r="K23" s="3"/>
    </x:row>
    <x:row r="24" ht="56" customHeight="1">
      <x:c r="A24" s="3" t="str">
        <x:v>Control reparto cobros</x:v>
      </x:c>
      <x:c r="B24" s="32" t="str">
        <x:f>IF(ABS(SUM(Config!B17:B19)-1)&lt;0.000001,"OK","REVISAR: cobros no suman100%")</x:f>
        <x:v>OK</x:v>
      </x:c>
      <x:c r="C24" s="3"/>
      <x:c r="D24" s="3"/>
      <x:c r="E24" s="3"/>
      <x:c r="F24" s="3"/>
      <x:c r="G24" s="3"/>
      <x:c r="H24" s="3"/>
      <x:c r="I24" s="3"/>
      <x:c r="J24" s="3"/>
      <x:c r="K24" s="3"/>
    </x:row>
    <x:row r="25" ht="56" customHeight="1">
      <x:c r="A25" s="3" t="str">
        <x:v>Control reparto pagos</x:v>
      </x:c>
      <x:c r="B25" s="32" t="str">
        <x:f>IF(ABS(SUM(Config!B20:B22)-1)&lt;0.000001,"OK","REVISAR: pagos no suman100%")</x:f>
        <x:v>OK</x:v>
      </x:c>
      <x:c r="C25" s="3"/>
      <x:c r="D25" s="3"/>
      <x:c r="E25" s="3"/>
      <x:c r="F25" s="3"/>
      <x:c r="G25" s="3"/>
      <x:c r="H25" s="3"/>
      <x:c r="I25" s="3"/>
      <x:c r="J25" s="3"/>
      <x:c r="K25" s="3"/>
    </x:row>
    <x:row r="26" ht="56" customHeight="1">
      <x:c r="A26" s="3" t="str">
        <x:v>Control saldos</x:v>
      </x:c>
      <x:c r="B26" s="32" t="str">
        <x:f>IF(OR(MIN(Plan_12m!B51:M53)&lt;-0.01,MIN(Plan_12m!B57:M58)&lt;-0.01),"REVISAR: cobros, pagos o principal superan saldo","OK")</x:f>
        <x:v>OK</x:v>
      </x:c>
      <x:c r="C26" s="3"/>
      <x:c r="D26" s="3"/>
      <x:c r="E26" s="3"/>
      <x:c r="F26" s="3"/>
      <x:c r="G26" s="3"/>
      <x:c r="H26" s="3"/>
      <x:c r="I26" s="3"/>
      <x:c r="J26" s="3"/>
      <x:c r="K26" s="3"/>
    </x:row>
    <x:row r="27" ht="56" customHeight="1">
      <x:c r="A27" s="3" t="str">
        <x:v>Control caja</x:v>
      </x:c>
      <x:c r="B27" s="32" t="str">
        <x:f>IF(B11&gt;0,"FALTA CAJA: revisar financiación y calendario","Sin déficit mensual en este escenario")</x:f>
        <x:v>Sin déficit mensual en este escenario</x:v>
      </x:c>
      <x:c r="C27" s="3"/>
      <x:c r="D27" s="3"/>
      <x:c r="E27" s="3"/>
      <x:c r="F27" s="3"/>
      <x:c r="G27" s="3"/>
      <x:c r="H27" s="3"/>
      <x:c r="I27" s="3"/>
      <x:c r="J27" s="3"/>
      <x:c r="K27" s="3"/>
    </x:row>
    <x:row r="28" ht="27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3"/>
      <x:c r="K28" s="3"/>
    </x:row>
    <x:row r="29" ht="27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3"/>
      <x:c r="K29" s="3"/>
    </x:row>
    <x:row r="30" ht="27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27" customHeight="1">
      <x:c r="A31" s="3"/>
      <x:c r="B31" s="3"/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27" customHeight="1">
      <x:c r="A32" s="3"/>
      <x:c r="B32" s="3"/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7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  <x:row r="34" ht="36" customHeight="1">
      <x:c r="A34" s="3"/>
      <x:c r="B34" s="3"/>
      <x:c r="C34" s="3"/>
      <x:c r="D34" s="9" t="str">
        <x:v>Mes</x:v>
      </x:c>
      <x:c r="E34" s="9" t="str">
        <x:v>Caja final</x:v>
      </x:c>
      <x:c r="F34" s="9" t="str">
        <x:v>Ventas</x:v>
      </x:c>
      <x:c r="G34" s="9" t="str">
        <x:v>Resultado antes de impuestos</x:v>
      </x:c>
      <x:c r="H34" s="9" t="str">
        <x:v>Mes</x:v>
      </x:c>
      <x:c r="I34" s="9" t="str">
        <x:v>Ventas</x:v>
      </x:c>
      <x:c r="J34" s="9" t="str">
        <x:v>Resultado antes de impuestos</x:v>
      </x:c>
      <x:c r="K34" s="3"/>
    </x:row>
    <x:row r="35" ht="27" customHeight="1">
      <x:c r="A35" s="3"/>
      <x:c r="B35" s="3"/>
      <x:c r="C35" s="3"/>
      <x:c r="D35" s="3" t="str">
        <x:f>TEXT(Plan_12m!B2,"mmm-yy")</x:f>
        <x:v>Jan-27</x:v>
      </x:c>
      <x:c r="E35" s="33" t="n">
        <x:f>Plan_12m!B50</x:f>
        <x:v>1200</x:v>
      </x:c>
      <x:c r="F35" s="33" t="n">
        <x:f>Plan_12m!B6</x:f>
        <x:v>1000</x:v>
      </x:c>
      <x:c r="G35" s="33" t="n">
        <x:f>Plan_12m!B22</x:f>
        <x:v>200</x:v>
      </x:c>
      <x:c r="H35" s="3" t="str">
        <x:f>D35</x:f>
        <x:v>Jan-27</x:v>
      </x:c>
      <x:c r="I35" s="33" t="n">
        <x:f>F35</x:f>
        <x:v>1000</x:v>
      </x:c>
      <x:c r="J35" s="33" t="n">
        <x:f>G35</x:f>
        <x:v>200</x:v>
      </x:c>
      <x:c r="K35" s="3"/>
    </x:row>
    <x:row r="36" ht="27" customHeight="1">
      <x:c r="A36" s="3"/>
      <x:c r="B36" s="3"/>
      <x:c r="C36" s="3"/>
      <x:c r="D36" s="3" t="str">
        <x:f>TEXT(Plan_12m!C2,"mmm-yy")</x:f>
        <x:v>Feb-27</x:v>
      </x:c>
      <x:c r="E36" s="33" t="n">
        <x:f>Plan_12m!C50</x:f>
        <x:v>1200</x:v>
      </x:c>
      <x:c r="F36" s="33" t="n">
        <x:f>Plan_12m!C6</x:f>
        <x:v>0</x:v>
      </x:c>
      <x:c r="G36" s="33" t="n">
        <x:f>Plan_12m!C22</x:f>
        <x:v>0</x:v>
      </x:c>
      <x:c r="H36" s="3" t="str">
        <x:f>D36</x:f>
        <x:v>Feb-27</x:v>
      </x:c>
      <x:c r="I36" s="33" t="n">
        <x:f>F36</x:f>
        <x:v>0</x:v>
      </x:c>
      <x:c r="J36" s="33" t="n">
        <x:f>G36</x:f>
        <x:v>0</x:v>
      </x:c>
      <x:c r="K36" s="3"/>
    </x:row>
    <x:row r="37" ht="27" customHeight="1">
      <x:c r="A37" s="3"/>
      <x:c r="B37" s="3"/>
      <x:c r="C37" s="3"/>
      <x:c r="D37" s="3" t="str">
        <x:f>TEXT(Plan_12m!D2,"mmm-yy")</x:f>
        <x:v>Mar-27</x:v>
      </x:c>
      <x:c r="E37" s="33" t="n">
        <x:f>Plan_12m!D50</x:f>
        <x:v>1200</x:v>
      </x:c>
      <x:c r="F37" s="33" t="n">
        <x:f>Plan_12m!D6</x:f>
        <x:v>0</x:v>
      </x:c>
      <x:c r="G37" s="33" t="n">
        <x:f>Plan_12m!D22</x:f>
        <x:v>0</x:v>
      </x:c>
      <x:c r="H37" s="3" t="str">
        <x:f>D37</x:f>
        <x:v>Mar-27</x:v>
      </x:c>
      <x:c r="I37" s="33" t="n">
        <x:f>F37</x:f>
        <x:v>0</x:v>
      </x:c>
      <x:c r="J37" s="33" t="n">
        <x:f>G37</x:f>
        <x:v>0</x:v>
      </x:c>
      <x:c r="K37" s="3"/>
    </x:row>
    <x:row r="38" ht="27" customHeight="1">
      <x:c r="A38" s="3"/>
      <x:c r="B38" s="3"/>
      <x:c r="C38" s="3"/>
      <x:c r="D38" s="3" t="str">
        <x:f>TEXT(Plan_12m!E2,"mmm-yy")</x:f>
        <x:v>Apr-27</x:v>
      </x:c>
      <x:c r="E38" s="33" t="n">
        <x:f>Plan_12m!E50</x:f>
        <x:v>1200</x:v>
      </x:c>
      <x:c r="F38" s="33" t="n">
        <x:f>Plan_12m!E6</x:f>
        <x:v>0</x:v>
      </x:c>
      <x:c r="G38" s="33" t="n">
        <x:f>Plan_12m!E22</x:f>
        <x:v>0</x:v>
      </x:c>
      <x:c r="H38" s="3" t="str">
        <x:f>D38</x:f>
        <x:v>Apr-27</x:v>
      </x:c>
      <x:c r="I38" s="33" t="n">
        <x:f>F38</x:f>
        <x:v>0</x:v>
      </x:c>
      <x:c r="J38" s="33" t="n">
        <x:f>G38</x:f>
        <x:v>0</x:v>
      </x:c>
      <x:c r="K38" s="3"/>
    </x:row>
    <x:row r="39">
      <x:c r="D39" t="str">
        <x:f>TEXT(Plan_12m!F2,"mmm-yy")</x:f>
        <x:v>May-27</x:v>
      </x:c>
      <x:c r="E39" s="34" t="n">
        <x:f>Plan_12m!F50</x:f>
        <x:v>1200</x:v>
      </x:c>
      <x:c r="F39" s="34" t="n">
        <x:f>Plan_12m!F6</x:f>
        <x:v>0</x:v>
      </x:c>
      <x:c r="G39" s="34" t="n">
        <x:f>Plan_12m!F22</x:f>
        <x:v>0</x:v>
      </x:c>
      <x:c r="H39" t="str">
        <x:f>D39</x:f>
        <x:v>May-27</x:v>
      </x:c>
      <x:c r="I39" s="34" t="n">
        <x:f>F39</x:f>
        <x:v>0</x:v>
      </x:c>
      <x:c r="J39" s="34" t="n">
        <x:f>G39</x:f>
        <x:v>0</x:v>
      </x:c>
    </x:row>
    <x:row r="40">
      <x:c r="D40" t="str">
        <x:f>TEXT(Plan_12m!G2,"mmm-yy")</x:f>
        <x:v>Jun-27</x:v>
      </x:c>
      <x:c r="E40" s="34" t="n">
        <x:f>Plan_12m!G50</x:f>
        <x:v>1200</x:v>
      </x:c>
      <x:c r="F40" s="34" t="n">
        <x:f>Plan_12m!G6</x:f>
        <x:v>0</x:v>
      </x:c>
      <x:c r="G40" s="34" t="n">
        <x:f>Plan_12m!G22</x:f>
        <x:v>0</x:v>
      </x:c>
      <x:c r="H40" t="str">
        <x:f>D40</x:f>
        <x:v>Jun-27</x:v>
      </x:c>
      <x:c r="I40" s="34" t="n">
        <x:f>F40</x:f>
        <x:v>0</x:v>
      </x:c>
      <x:c r="J40" s="34" t="n">
        <x:f>G40</x:f>
        <x:v>0</x:v>
      </x:c>
    </x:row>
    <x:row r="41">
      <x:c r="D41" t="str">
        <x:f>TEXT(Plan_12m!H2,"mmm-yy")</x:f>
        <x:v>Jul-27</x:v>
      </x:c>
      <x:c r="E41" s="34" t="n">
        <x:f>Plan_12m!H50</x:f>
        <x:v>1200</x:v>
      </x:c>
      <x:c r="F41" s="34" t="n">
        <x:f>Plan_12m!H6</x:f>
        <x:v>0</x:v>
      </x:c>
      <x:c r="G41" s="34" t="n">
        <x:f>Plan_12m!H22</x:f>
        <x:v>0</x:v>
      </x:c>
      <x:c r="H41" t="str">
        <x:f>D41</x:f>
        <x:v>Jul-27</x:v>
      </x:c>
      <x:c r="I41" s="34" t="n">
        <x:f>F41</x:f>
        <x:v>0</x:v>
      </x:c>
      <x:c r="J41" s="34" t="n">
        <x:f>G41</x:f>
        <x:v>0</x:v>
      </x:c>
    </x:row>
    <x:row r="42">
      <x:c r="D42" t="str">
        <x:f>TEXT(Plan_12m!I2,"mmm-yy")</x:f>
        <x:v>Aug-27</x:v>
      </x:c>
      <x:c r="E42" s="34" t="n">
        <x:f>Plan_12m!I50</x:f>
        <x:v>1200</x:v>
      </x:c>
      <x:c r="F42" s="34" t="n">
        <x:f>Plan_12m!I6</x:f>
        <x:v>0</x:v>
      </x:c>
      <x:c r="G42" s="34" t="n">
        <x:f>Plan_12m!I22</x:f>
        <x:v>0</x:v>
      </x:c>
      <x:c r="H42" t="str">
        <x:f>D42</x:f>
        <x:v>Aug-27</x:v>
      </x:c>
      <x:c r="I42" s="34" t="n">
        <x:f>F42</x:f>
        <x:v>0</x:v>
      </x:c>
      <x:c r="J42" s="34" t="n">
        <x:f>G42</x:f>
        <x:v>0</x:v>
      </x:c>
    </x:row>
    <x:row r="43">
      <x:c r="D43" t="str">
        <x:f>TEXT(Plan_12m!J2,"mmm-yy")</x:f>
        <x:v>Sep-27</x:v>
      </x:c>
      <x:c r="E43" s="34" t="n">
        <x:f>Plan_12m!J50</x:f>
        <x:v>1200</x:v>
      </x:c>
      <x:c r="F43" s="34" t="n">
        <x:f>Plan_12m!J6</x:f>
        <x:v>0</x:v>
      </x:c>
      <x:c r="G43" s="34" t="n">
        <x:f>Plan_12m!J22</x:f>
        <x:v>0</x:v>
      </x:c>
      <x:c r="H43" t="str">
        <x:f>D43</x:f>
        <x:v>Sep-27</x:v>
      </x:c>
      <x:c r="I43" s="34" t="n">
        <x:f>F43</x:f>
        <x:v>0</x:v>
      </x:c>
      <x:c r="J43" s="34" t="n">
        <x:f>G43</x:f>
        <x:v>0</x:v>
      </x:c>
    </x:row>
    <x:row r="44">
      <x:c r="D44" t="str">
        <x:f>TEXT(Plan_12m!K2,"mmm-yy")</x:f>
        <x:v>Oct-27</x:v>
      </x:c>
      <x:c r="E44" s="34" t="n">
        <x:f>Plan_12m!K50</x:f>
        <x:v>1200</x:v>
      </x:c>
      <x:c r="F44" s="34" t="n">
        <x:f>Plan_12m!K6</x:f>
        <x:v>0</x:v>
      </x:c>
      <x:c r="G44" s="34" t="n">
        <x:f>Plan_12m!K22</x:f>
        <x:v>0</x:v>
      </x:c>
      <x:c r="H44" t="str">
        <x:f>D44</x:f>
        <x:v>Oct-27</x:v>
      </x:c>
      <x:c r="I44" s="34" t="n">
        <x:f>F44</x:f>
        <x:v>0</x:v>
      </x:c>
      <x:c r="J44" s="34" t="n">
        <x:f>G44</x:f>
        <x:v>0</x:v>
      </x:c>
    </x:row>
    <x:row r="45">
      <x:c r="D45" t="str">
        <x:f>TEXT(Plan_12m!L2,"mmm-yy")</x:f>
        <x:v>Nov-27</x:v>
      </x:c>
      <x:c r="E45" s="34" t="n">
        <x:f>Plan_12m!L50</x:f>
        <x:v>1200</x:v>
      </x:c>
      <x:c r="F45" s="34" t="n">
        <x:f>Plan_12m!L6</x:f>
        <x:v>0</x:v>
      </x:c>
      <x:c r="G45" s="34" t="n">
        <x:f>Plan_12m!L22</x:f>
        <x:v>0</x:v>
      </x:c>
      <x:c r="H45" t="str">
        <x:f>D45</x:f>
        <x:v>Nov-27</x:v>
      </x:c>
      <x:c r="I45" s="34" t="n">
        <x:f>F45</x:f>
        <x:v>0</x:v>
      </x:c>
      <x:c r="J45" s="34" t="n">
        <x:f>G45</x:f>
        <x:v>0</x:v>
      </x:c>
    </x:row>
    <x:row r="46">
      <x:c r="D46" t="str">
        <x:f>TEXT(Plan_12m!M2,"mmm-yy")</x:f>
        <x:v>Dec-27</x:v>
      </x:c>
      <x:c r="E46" s="34" t="n">
        <x:f>Plan_12m!M50</x:f>
        <x:v>1200</x:v>
      </x:c>
      <x:c r="F46" s="34" t="n">
        <x:f>Plan_12m!M6</x:f>
        <x:v>0</x:v>
      </x:c>
      <x:c r="G46" s="34" t="n">
        <x:f>Plan_12m!M22</x:f>
        <x:v>0</x:v>
      </x:c>
      <x:c r="H46" t="str">
        <x:f>D46</x:f>
        <x:v>Dec-27</x:v>
      </x:c>
      <x:c r="I46" s="34" t="n">
        <x:f>F46</x:f>
        <x:v>0</x:v>
      </x:c>
      <x:c r="J46" s="34" t="n">
        <x:f>G46</x:f>
        <x:v>0</x:v>
      </x:c>
    </x:row>
  </x:sheetData>
  <x:mergeCells>
    <x:mergeCell ref="A1:K1"/>
    <x:mergeCell ref="A2:K3"/>
  </x:mergeCells>
  <x:conditionalFormatting sqref="B24:B27">
    <x:cfRule type="containsText" dxfId="1" priority="1" operator="containsText" text="REVISAR"/>
  </x:conditionalFormatting>
  <x:conditionalFormatting sqref="B27:B27">
    <x:cfRule type="containsText" dxfId="2" priority="2" operator="containsText" text="FALTA"/>
  </x:conditionalFormatting>
  <x:pageMargins left="0.7" right="0.7" top="0.75" bottom="0.75" header="0.3" footer="0.3"/>
  <x:drawing xmlns:r="http://schemas.openxmlformats.org/officeDocument/2006/relationships" r:id="R9619cbdfe8fe4d8a"/>
</x:worksheet>
</file>